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d92\Documents\"/>
    </mc:Choice>
  </mc:AlternateContent>
  <xr:revisionPtr revIDLastSave="0" documentId="13_ncr:1_{47556BB5-62F3-42C0-B27C-8E0B8601D8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MMES" sheetId="9" r:id="rId1"/>
    <sheet name="HOMMES" sheetId="3" r:id="rId2"/>
    <sheet name="Minimas" sheetId="4" state="hidden" r:id="rId3"/>
  </sheets>
  <definedNames>
    <definedName name="_xlnm.Print_Area" localSheetId="0">FEMMES!$A$1:$W$16</definedName>
    <definedName name="_xlnm.Print_Area" localSheetId="1">HOMMES!$A$1:$W$23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3" l="1"/>
  <c r="N17" i="3"/>
  <c r="U18" i="3"/>
  <c r="R18" i="3"/>
  <c r="U15" i="3"/>
  <c r="R15" i="3"/>
  <c r="N15" i="3"/>
  <c r="U17" i="3"/>
  <c r="R17" i="3"/>
  <c r="U14" i="9"/>
  <c r="R14" i="9"/>
  <c r="N14" i="9"/>
  <c r="U13" i="9"/>
  <c r="U10" i="3"/>
  <c r="R10" i="3"/>
  <c r="N10" i="3"/>
  <c r="U8" i="3"/>
  <c r="R8" i="3"/>
  <c r="N8" i="3"/>
  <c r="U8" i="9"/>
  <c r="R8" i="9"/>
  <c r="N8" i="9"/>
  <c r="U16" i="9"/>
  <c r="S16" i="9"/>
  <c r="R16" i="9"/>
  <c r="N16" i="9"/>
  <c r="U15" i="9"/>
  <c r="R15" i="9"/>
  <c r="N15" i="9"/>
  <c r="U11" i="9"/>
  <c r="R11" i="9"/>
  <c r="N11" i="9"/>
  <c r="R13" i="9"/>
  <c r="N13" i="9"/>
  <c r="U10" i="9"/>
  <c r="R10" i="9"/>
  <c r="N10" i="9"/>
  <c r="U20" i="3"/>
  <c r="R20" i="3"/>
  <c r="N20" i="3"/>
  <c r="N23" i="3"/>
  <c r="R23" i="3"/>
  <c r="S23" i="3"/>
  <c r="U23" i="3"/>
  <c r="V23" i="3"/>
  <c r="AJ23" i="3"/>
  <c r="AL23" i="3" s="1"/>
  <c r="AM23" i="3"/>
  <c r="U22" i="3"/>
  <c r="R22" i="3"/>
  <c r="N22" i="3"/>
  <c r="U13" i="3"/>
  <c r="R13" i="3"/>
  <c r="N13" i="3"/>
  <c r="U12" i="3"/>
  <c r="R12" i="3"/>
  <c r="N12" i="3"/>
  <c r="S18" i="3" l="1"/>
  <c r="AI18" i="3" s="1"/>
  <c r="S15" i="3"/>
  <c r="AD15" i="3" s="1"/>
  <c r="AB18" i="3"/>
  <c r="AE18" i="3"/>
  <c r="AA18" i="3"/>
  <c r="AG18" i="3"/>
  <c r="AC18" i="3"/>
  <c r="AH15" i="3"/>
  <c r="V15" i="3"/>
  <c r="AG15" i="3"/>
  <c r="AC15" i="3"/>
  <c r="AB15" i="3"/>
  <c r="AI15" i="3"/>
  <c r="AE15" i="3"/>
  <c r="S17" i="3"/>
  <c r="AC17" i="3" s="1"/>
  <c r="S14" i="9"/>
  <c r="AH14" i="9" s="1"/>
  <c r="AA14" i="9"/>
  <c r="AD14" i="9"/>
  <c r="AG16" i="9"/>
  <c r="S8" i="9"/>
  <c r="AF8" i="9" s="1"/>
  <c r="S10" i="3"/>
  <c r="AH10" i="3" s="1"/>
  <c r="S8" i="3"/>
  <c r="AB8" i="3" s="1"/>
  <c r="AF23" i="3"/>
  <c r="AB16" i="9"/>
  <c r="S11" i="9"/>
  <c r="AD11" i="9" s="1"/>
  <c r="S10" i="9"/>
  <c r="AI10" i="9" s="1"/>
  <c r="S13" i="9"/>
  <c r="V13" i="9" s="1"/>
  <c r="AF16" i="9"/>
  <c r="AH16" i="9"/>
  <c r="AD16" i="9"/>
  <c r="S15" i="9"/>
  <c r="AA16" i="9"/>
  <c r="AE16" i="9"/>
  <c r="AI16" i="9"/>
  <c r="AC16" i="9"/>
  <c r="S20" i="3"/>
  <c r="AB20" i="3" s="1"/>
  <c r="AG23" i="3"/>
  <c r="AB23" i="3"/>
  <c r="AH23" i="3"/>
  <c r="AD23" i="3"/>
  <c r="S12" i="3"/>
  <c r="AD12" i="3" s="1"/>
  <c r="T23" i="3"/>
  <c r="AC23" i="3"/>
  <c r="AI23" i="3"/>
  <c r="AE23" i="3"/>
  <c r="AA23" i="3"/>
  <c r="S13" i="3"/>
  <c r="AB13" i="3" s="1"/>
  <c r="S22" i="3"/>
  <c r="AA22" i="3" s="1"/>
  <c r="V18" i="3" l="1"/>
  <c r="AA15" i="3"/>
  <c r="AF15" i="3"/>
  <c r="AJ15" i="3" s="1"/>
  <c r="AL15" i="3" s="1"/>
  <c r="AH18" i="3"/>
  <c r="AM18" i="3" s="1"/>
  <c r="AF18" i="3"/>
  <c r="AD18" i="3"/>
  <c r="V17" i="3"/>
  <c r="AM15" i="3"/>
  <c r="AB17" i="3"/>
  <c r="AH17" i="3"/>
  <c r="AI17" i="3"/>
  <c r="AD17" i="3"/>
  <c r="AG17" i="3"/>
  <c r="AA17" i="3"/>
  <c r="AF17" i="3"/>
  <c r="AE17" i="3"/>
  <c r="V14" i="9"/>
  <c r="AE14" i="9"/>
  <c r="AF14" i="9"/>
  <c r="AC14" i="9"/>
  <c r="AB14" i="9"/>
  <c r="AI14" i="9"/>
  <c r="AM14" i="9" s="1"/>
  <c r="AG14" i="9"/>
  <c r="V10" i="3"/>
  <c r="AD8" i="3"/>
  <c r="AC11" i="9"/>
  <c r="AH8" i="9"/>
  <c r="AB10" i="3"/>
  <c r="AD10" i="3"/>
  <c r="AF10" i="3"/>
  <c r="AC10" i="3"/>
  <c r="AE10" i="3"/>
  <c r="AG10" i="3"/>
  <c r="AI10" i="3"/>
  <c r="V8" i="3"/>
  <c r="AF8" i="3"/>
  <c r="AE8" i="3"/>
  <c r="AD8" i="9"/>
  <c r="AJ16" i="9"/>
  <c r="AL16" i="9" s="1"/>
  <c r="AM16" i="9"/>
  <c r="V8" i="9"/>
  <c r="AB8" i="9"/>
  <c r="AI8" i="9"/>
  <c r="AI8" i="3"/>
  <c r="AI13" i="9"/>
  <c r="AE8" i="9"/>
  <c r="AB11" i="9"/>
  <c r="AF13" i="9"/>
  <c r="AA11" i="9"/>
  <c r="AE13" i="9"/>
  <c r="AH11" i="9"/>
  <c r="AG11" i="9"/>
  <c r="AG8" i="9"/>
  <c r="AA8" i="9"/>
  <c r="AG10" i="9"/>
  <c r="AC8" i="9"/>
  <c r="AH8" i="3"/>
  <c r="AC8" i="3"/>
  <c r="AA10" i="3"/>
  <c r="AG8" i="3"/>
  <c r="AA8" i="3"/>
  <c r="AB12" i="3"/>
  <c r="AA12" i="3"/>
  <c r="AE11" i="9"/>
  <c r="AG13" i="9"/>
  <c r="AF11" i="9"/>
  <c r="AI11" i="9"/>
  <c r="AA13" i="9"/>
  <c r="AD13" i="9"/>
  <c r="V11" i="9"/>
  <c r="AF10" i="9"/>
  <c r="AA10" i="9"/>
  <c r="AB10" i="9"/>
  <c r="AH10" i="9"/>
  <c r="AC10" i="9"/>
  <c r="AC12" i="3"/>
  <c r="AF20" i="3"/>
  <c r="AE12" i="3"/>
  <c r="AG12" i="3"/>
  <c r="V12" i="3"/>
  <c r="AF12" i="3"/>
  <c r="AH12" i="3"/>
  <c r="AI12" i="3"/>
  <c r="AG20" i="3"/>
  <c r="AA20" i="3"/>
  <c r="AE10" i="9"/>
  <c r="AB13" i="9"/>
  <c r="AC13" i="9"/>
  <c r="AH13" i="9"/>
  <c r="AD10" i="9"/>
  <c r="V10" i="9"/>
  <c r="AI15" i="9"/>
  <c r="AE15" i="9"/>
  <c r="AA15" i="9"/>
  <c r="AG15" i="9"/>
  <c r="AC15" i="9"/>
  <c r="AD15" i="9"/>
  <c r="AB15" i="9"/>
  <c r="AH15" i="9"/>
  <c r="V15" i="9"/>
  <c r="AF15" i="9"/>
  <c r="V20" i="3"/>
  <c r="AE20" i="3"/>
  <c r="AD20" i="3"/>
  <c r="AI20" i="3"/>
  <c r="AC20" i="3"/>
  <c r="AH20" i="3"/>
  <c r="V13" i="3"/>
  <c r="AC13" i="3"/>
  <c r="AF13" i="3"/>
  <c r="AG13" i="3"/>
  <c r="AD13" i="3"/>
  <c r="AA13" i="3"/>
  <c r="AE13" i="3"/>
  <c r="AI13" i="3"/>
  <c r="AH13" i="3"/>
  <c r="AE22" i="3"/>
  <c r="AI22" i="3"/>
  <c r="AB22" i="3"/>
  <c r="AD22" i="3"/>
  <c r="AC22" i="3"/>
  <c r="AF22" i="3"/>
  <c r="AG22" i="3"/>
  <c r="V22" i="3"/>
  <c r="AH22" i="3"/>
  <c r="AJ18" i="3" l="1"/>
  <c r="AL18" i="3" s="1"/>
  <c r="T18" i="3"/>
  <c r="T15" i="3"/>
  <c r="AM17" i="3"/>
  <c r="AJ17" i="3"/>
  <c r="AL17" i="3" s="1"/>
  <c r="AJ14" i="9"/>
  <c r="AL14" i="9" s="1"/>
  <c r="T14" i="9" s="1"/>
  <c r="T16" i="9"/>
  <c r="AJ11" i="9"/>
  <c r="AL11" i="9" s="1"/>
  <c r="AJ10" i="3"/>
  <c r="AL10" i="3" s="1"/>
  <c r="AM10" i="3"/>
  <c r="AJ8" i="3"/>
  <c r="AL8" i="3" s="1"/>
  <c r="AM8" i="3"/>
  <c r="AJ8" i="9"/>
  <c r="AL8" i="9" s="1"/>
  <c r="AM8" i="9"/>
  <c r="AM13" i="9"/>
  <c r="AM10" i="9"/>
  <c r="AJ13" i="9"/>
  <c r="AL13" i="9" s="1"/>
  <c r="AJ10" i="9"/>
  <c r="AL10" i="9" s="1"/>
  <c r="T10" i="9" s="1"/>
  <c r="AJ12" i="3"/>
  <c r="AL12" i="3" s="1"/>
  <c r="AJ20" i="3"/>
  <c r="AL20" i="3" s="1"/>
  <c r="AM11" i="9"/>
  <c r="AM12" i="3"/>
  <c r="AM20" i="3"/>
  <c r="AM15" i="9"/>
  <c r="AJ15" i="9"/>
  <c r="AL15" i="9" s="1"/>
  <c r="AM13" i="3"/>
  <c r="AJ13" i="3"/>
  <c r="AL13" i="3" s="1"/>
  <c r="AJ22" i="3"/>
  <c r="AL22" i="3" s="1"/>
  <c r="AM22" i="3"/>
  <c r="T17" i="3" l="1"/>
  <c r="T13" i="9"/>
  <c r="T8" i="3"/>
  <c r="T11" i="9"/>
  <c r="T10" i="3"/>
  <c r="T8" i="9"/>
  <c r="T12" i="3"/>
  <c r="T15" i="9"/>
  <c r="T20" i="3"/>
  <c r="T13" i="3"/>
  <c r="T22" i="3"/>
</calcChain>
</file>

<file path=xl/sharedStrings.xml><?xml version="1.0" encoding="utf-8"?>
<sst xmlns="http://schemas.openxmlformats.org/spreadsheetml/2006/main" count="410" uniqueCount="168">
  <si>
    <t>NOM - Prénom</t>
  </si>
  <si>
    <t>P.C.</t>
  </si>
  <si>
    <t>TOTAL</t>
  </si>
  <si>
    <t>Serie</t>
  </si>
  <si>
    <t>IWF</t>
  </si>
  <si>
    <t>NAT</t>
  </si>
  <si>
    <t>COMPETITION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</si>
  <si>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</si>
  <si>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</si>
  <si>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</si>
  <si>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</si>
  <si>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</si>
  <si>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</si>
  <si>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</si>
  <si>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</si>
  <si>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</si>
  <si>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</si>
  <si>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</si>
  <si>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</si>
  <si>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</si>
  <si>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</si>
  <si>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</si>
  <si>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</si>
  <si>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</si>
  <si>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</si>
  <si>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</si>
  <si>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</si>
  <si>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</si>
  <si>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</si>
  <si>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</si>
  <si>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</si>
  <si>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Genre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</si>
  <si>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</si>
  <si>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</si>
  <si>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</si>
  <si>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</si>
  <si>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</si>
  <si>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</si>
  <si>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</si>
  <si>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</si>
  <si>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</si>
  <si>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</si>
  <si>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</si>
  <si>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</si>
  <si>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</si>
  <si>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</si>
  <si>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</si>
  <si>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</si>
  <si>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</si>
  <si>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</si>
  <si>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</si>
  <si>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</si>
  <si>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</si>
  <si>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</si>
  <si>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</si>
  <si>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</si>
  <si>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</si>
  <si>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</si>
  <si>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</si>
  <si>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</si>
  <si>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</si>
  <si>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</si>
  <si>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</si>
  <si>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</si>
  <si>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</si>
  <si>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</si>
  <si>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</si>
  <si>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</si>
  <si>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</si>
  <si>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</si>
  <si>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</si>
  <si>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</si>
  <si>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</si>
  <si>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</si>
  <si>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</si>
  <si>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</si>
  <si>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</si>
  <si>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</si>
  <si>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</si>
  <si>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</si>
  <si>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</si>
  <si>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</si>
  <si>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</si>
  <si>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</si>
  <si>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</si>
  <si>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</si>
  <si>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</si>
  <si>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</si>
  <si>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</si>
  <si>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</si>
  <si>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</si>
  <si>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</si>
  <si>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</si>
  <si>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</si>
  <si>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</si>
  <si>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</si>
  <si>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</si>
  <si>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</si>
  <si>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</si>
  <si>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</si>
  <si>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</si>
  <si>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</si>
  <si>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</si>
  <si>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</si>
  <si>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</si>
  <si>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</si>
  <si>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</si>
  <si>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</si>
  <si>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</si>
  <si>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</si>
  <si>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</si>
  <si>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</si>
  <si>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DEB</t>
  </si>
  <si>
    <t>DPT +</t>
  </si>
  <si>
    <t>REG +</t>
  </si>
  <si>
    <t>IRG +</t>
  </si>
  <si>
    <t>FED +</t>
  </si>
  <si>
    <t>NAT +</t>
  </si>
  <si>
    <t>INTB +</t>
  </si>
  <si>
    <t>INTA +</t>
  </si>
  <si>
    <t>OLY +</t>
  </si>
  <si>
    <t xml:space="preserve">DEB </t>
  </si>
  <si>
    <t>DEP +</t>
  </si>
  <si>
    <t>NON</t>
  </si>
  <si>
    <t>H</t>
  </si>
  <si>
    <t>IDF</t>
  </si>
  <si>
    <t>F</t>
  </si>
  <si>
    <t>ARBITRE</t>
  </si>
  <si>
    <t>PRESENTATEUR</t>
  </si>
  <si>
    <t>ARBITRES</t>
  </si>
  <si>
    <t>AMADOU ALEXIS</t>
  </si>
  <si>
    <t>CREUILLOT CHARLES</t>
  </si>
  <si>
    <t>COMTE NICOLAS</t>
  </si>
  <si>
    <t>MORO ANTHONY</t>
  </si>
  <si>
    <t>CHELLES HCVM</t>
  </si>
  <si>
    <t>MORO INGRID</t>
  </si>
  <si>
    <t>Marjorie LE VIENNESSE</t>
  </si>
  <si>
    <t>pesée</t>
  </si>
  <si>
    <t>Jean-Pierre BALLOUX</t>
  </si>
  <si>
    <t>U17</t>
  </si>
  <si>
    <t>CADETTES</t>
  </si>
  <si>
    <t>VGA SAINT-MAUR</t>
  </si>
  <si>
    <t>SAINT MAUR DES FOSSES (94)</t>
  </si>
  <si>
    <t>CADETS</t>
  </si>
  <si>
    <t>ARNOU-MEUNIER KILLIANN</t>
  </si>
  <si>
    <t>RASCLE LENNY</t>
  </si>
  <si>
    <t>POIRIER MATHIEU</t>
  </si>
  <si>
    <t>SAINT-JEAN-D'ANGELY</t>
  </si>
  <si>
    <t>NAQ</t>
  </si>
  <si>
    <t>JUNIORS</t>
  </si>
  <si>
    <t>U20</t>
  </si>
  <si>
    <t>MORIZOT Aude</t>
  </si>
  <si>
    <t>PERRONNE Natacha</t>
  </si>
  <si>
    <t>SENIORS</t>
  </si>
  <si>
    <t>CRITERIUM NATIONAL HOMMES EST</t>
  </si>
  <si>
    <t>CRITERIUM NATIONAL FEMMES EST</t>
  </si>
  <si>
    <t xml:space="preserve">ILE DE FRANCE </t>
  </si>
  <si>
    <t xml:space="preserve">BALACE Julie </t>
  </si>
  <si>
    <t xml:space="preserve">RICO Shizuka </t>
  </si>
  <si>
    <t xml:space="preserve">GRAILLOT Steven </t>
  </si>
  <si>
    <t>VUILLERMET Rosslan</t>
  </si>
  <si>
    <t>Dominique BLANCHET</t>
  </si>
  <si>
    <t xml:space="preserve">Dominique BLANCHET </t>
  </si>
  <si>
    <t>POURRE Adeline</t>
  </si>
  <si>
    <t>-</t>
  </si>
  <si>
    <t>nc</t>
  </si>
  <si>
    <t>DIJON</t>
  </si>
  <si>
    <t>Pauline GUIBERT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</si>
</sst>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yy"/>
    <numFmt numFmtId="167" formatCode="[$-40C]d\-mmm\-yy;@"/>
  </numFmts>
  <fonts count="3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Arial"/>
      <family val="2"/>
    </font>
    <font>
      <b/>
      <sz val="14"/>
      <color indexed="55"/>
      <name val="Arial"/>
      <family val="2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6699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rgb="FF666699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medium">
        <color auto="1"/>
      </right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indexed="64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hair">
        <color auto="1"/>
      </right>
      <top style="dotted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9" fillId="2" borderId="0" xfId="0" applyNumberFormat="1" applyFont="1" applyFill="1" applyBorder="1" applyAlignment="1" applyProtection="1">
      <alignment vertical="center"/>
      <protection locked="0"/>
    </xf>
    <xf numFmtId="1" fontId="10" fillId="2" borderId="0" xfId="0" applyNumberFormat="1" applyFont="1" applyFill="1" applyBorder="1" applyAlignment="1" applyProtection="1">
      <alignment horizontal="center" vertical="center"/>
      <protection locked="0"/>
    </xf>
    <xf numFmtId="1" fontId="10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4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15" fillId="10" borderId="0" xfId="0" applyFont="1" applyFill="1" applyBorder="1"/>
    <xf numFmtId="0" fontId="14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2" fontId="0" fillId="0" borderId="0" xfId="0" applyNumberFormat="1"/>
    <xf numFmtId="2" fontId="0" fillId="0" borderId="0" xfId="0" applyNumberFormat="1" applyBorder="1"/>
    <xf numFmtId="0" fontId="0" fillId="0" borderId="0" xfId="0" applyFill="1"/>
    <xf numFmtId="1" fontId="0" fillId="0" borderId="0" xfId="0" applyNumberFormat="1" applyFill="1"/>
    <xf numFmtId="0" fontId="14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8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20" fillId="8" borderId="0" xfId="0" applyFont="1" applyFill="1" applyAlignment="1">
      <alignment horizont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15" fillId="10" borderId="0" xfId="0" applyFont="1" applyFill="1"/>
    <xf numFmtId="0" fontId="3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3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" fontId="17" fillId="2" borderId="14" xfId="0" applyNumberFormat="1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2" fontId="11" fillId="2" borderId="11" xfId="0" applyNumberFormat="1" applyFont="1" applyFill="1" applyBorder="1" applyAlignment="1" applyProtection="1">
      <alignment horizontal="center" vertical="center"/>
    </xf>
    <xf numFmtId="1" fontId="17" fillId="2" borderId="20" xfId="0" applyNumberFormat="1" applyFont="1" applyFill="1" applyBorder="1" applyAlignment="1" applyProtection="1">
      <alignment horizontal="center" vertical="center"/>
    </xf>
    <xf numFmtId="0" fontId="6" fillId="2" borderId="15" xfId="0" quotePrefix="1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2" fontId="11" fillId="2" borderId="16" xfId="0" applyNumberFormat="1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2" xfId="0" applyNumberFormat="1" applyFont="1" applyFill="1" applyBorder="1" applyAlignment="1" applyProtection="1">
      <alignment horizontal="center" vertical="center"/>
    </xf>
    <xf numFmtId="0" fontId="19" fillId="2" borderId="22" xfId="0" applyNumberFormat="1" applyFont="1" applyFill="1" applyBorder="1" applyAlignment="1" applyProtection="1">
      <alignment horizontal="center" vertical="center"/>
      <protection locked="0"/>
    </xf>
    <xf numFmtId="164" fontId="2" fillId="2" borderId="22" xfId="0" applyNumberFormat="1" applyFont="1" applyFill="1" applyBorder="1" applyAlignment="1" applyProtection="1">
      <alignment horizontal="center" vertical="center"/>
      <protection locked="0"/>
    </xf>
    <xf numFmtId="164" fontId="3" fillId="2" borderId="23" xfId="0" applyNumberFormat="1" applyFont="1" applyFill="1" applyBorder="1" applyAlignment="1" applyProtection="1">
      <alignment horizontal="left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17" fillId="2" borderId="28" xfId="0" applyNumberFormat="1" applyFont="1" applyFill="1" applyBorder="1" applyAlignment="1" applyProtection="1">
      <alignment horizontal="center" vertical="center"/>
    </xf>
    <xf numFmtId="0" fontId="6" fillId="2" borderId="22" xfId="0" quotePrefix="1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2" fontId="11" fillId="2" borderId="24" xfId="0" applyNumberFormat="1" applyFont="1" applyFill="1" applyBorder="1" applyAlignment="1" applyProtection="1">
      <alignment horizontal="center" vertical="center"/>
    </xf>
    <xf numFmtId="1" fontId="10" fillId="2" borderId="1" xfId="0" applyNumberFormat="1" applyFont="1" applyFill="1" applyBorder="1" applyAlignment="1" applyProtection="1">
      <alignment horizontal="center" vertical="center"/>
    </xf>
    <xf numFmtId="165" fontId="2" fillId="2" borderId="1" xfId="0" applyNumberFormat="1" applyFont="1" applyFill="1" applyBorder="1" applyAlignment="1" applyProtection="1">
      <alignment horizontal="center" vertical="center"/>
    </xf>
    <xf numFmtId="1" fontId="7" fillId="11" borderId="13" xfId="0" applyNumberFormat="1" applyFont="1" applyFill="1" applyBorder="1" applyAlignment="1" applyProtection="1">
      <alignment horizontal="center" vertical="center"/>
    </xf>
    <xf numFmtId="1" fontId="7" fillId="11" borderId="19" xfId="0" applyNumberFormat="1" applyFont="1" applyFill="1" applyBorder="1" applyAlignment="1" applyProtection="1">
      <alignment horizontal="center" vertical="center"/>
    </xf>
    <xf numFmtId="1" fontId="7" fillId="11" borderId="27" xfId="0" applyNumberFormat="1" applyFont="1" applyFill="1" applyBorder="1" applyAlignment="1" applyProtection="1">
      <alignment horizontal="center" vertical="center"/>
    </xf>
    <xf numFmtId="0" fontId="23" fillId="12" borderId="8" xfId="0" applyFont="1" applyFill="1" applyBorder="1" applyAlignment="1" applyProtection="1">
      <alignment horizontal="center" vertical="center"/>
    </xf>
    <xf numFmtId="0" fontId="23" fillId="12" borderId="9" xfId="0" applyFont="1" applyFill="1" applyBorder="1" applyAlignment="1" applyProtection="1">
      <alignment horizontal="center" vertical="center"/>
    </xf>
    <xf numFmtId="164" fontId="23" fillId="12" borderId="9" xfId="0" applyNumberFormat="1" applyFont="1" applyFill="1" applyBorder="1" applyAlignment="1" applyProtection="1">
      <alignment horizontal="center" vertical="center"/>
    </xf>
    <xf numFmtId="1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164" fontId="21" fillId="2" borderId="15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164" fontId="2" fillId="2" borderId="29" xfId="0" applyNumberFormat="1" applyFont="1" applyFill="1" applyBorder="1" applyAlignment="1" applyProtection="1">
      <alignment horizontal="center" vertical="center"/>
      <protection locked="0"/>
    </xf>
    <xf numFmtId="0" fontId="19" fillId="2" borderId="29" xfId="0" applyNumberFormat="1" applyFont="1" applyFill="1" applyBorder="1" applyAlignment="1" applyProtection="1">
      <alignment horizontal="center" vertical="center"/>
      <protection locked="0"/>
    </xf>
    <xf numFmtId="1" fontId="7" fillId="11" borderId="33" xfId="0" applyNumberFormat="1" applyFont="1" applyFill="1" applyBorder="1" applyAlignment="1" applyProtection="1">
      <alignment horizontal="center" vertical="center"/>
    </xf>
    <xf numFmtId="1" fontId="17" fillId="2" borderId="35" xfId="0" applyNumberFormat="1" applyFont="1" applyFill="1" applyBorder="1" applyAlignment="1" applyProtection="1">
      <alignment horizontal="center" vertical="center"/>
    </xf>
    <xf numFmtId="0" fontId="6" fillId="2" borderId="29" xfId="0" quotePrefix="1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2" fontId="11" fillId="2" borderId="3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vertical="center"/>
      <protection locked="0" hidden="1"/>
    </xf>
    <xf numFmtId="164" fontId="21" fillId="2" borderId="15" xfId="0" applyNumberFormat="1" applyFont="1" applyFill="1" applyBorder="1" applyAlignment="1" applyProtection="1">
      <alignment horizontal="center"/>
      <protection locked="0"/>
    </xf>
    <xf numFmtId="0" fontId="19" fillId="2" borderId="15" xfId="0" applyNumberFormat="1" applyFont="1" applyFill="1" applyBorder="1" applyAlignment="1" applyProtection="1">
      <alignment horizontal="center"/>
      <protection locked="0"/>
    </xf>
    <xf numFmtId="164" fontId="2" fillId="2" borderId="15" xfId="0" applyNumberFormat="1" applyFont="1" applyFill="1" applyBorder="1" applyAlignment="1" applyProtection="1">
      <alignment horizontal="center"/>
      <protection locked="0"/>
    </xf>
    <xf numFmtId="1" fontId="28" fillId="2" borderId="15" xfId="0" applyNumberFormat="1" applyFont="1" applyFill="1" applyBorder="1" applyAlignment="1" applyProtection="1">
      <alignment horizontal="center" vertical="center"/>
      <protection locked="0"/>
    </xf>
    <xf numFmtId="164" fontId="28" fillId="2" borderId="15" xfId="0" applyNumberFormat="1" applyFont="1" applyFill="1" applyBorder="1" applyAlignment="1" applyProtection="1">
      <alignment horizontal="center" vertical="center"/>
      <protection locked="0"/>
    </xf>
    <xf numFmtId="164" fontId="28" fillId="2" borderId="15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>
      <alignment horizontal="center" vertical="center"/>
    </xf>
    <xf numFmtId="1" fontId="29" fillId="2" borderId="15" xfId="0" applyNumberFormat="1" applyFont="1" applyFill="1" applyBorder="1" applyAlignment="1" applyProtection="1">
      <alignment horizontal="center" vertical="center"/>
      <protection locked="0"/>
    </xf>
    <xf numFmtId="0" fontId="19" fillId="2" borderId="36" xfId="0" applyNumberFormat="1" applyFont="1" applyFill="1" applyBorder="1" applyAlignment="1" applyProtection="1">
      <alignment horizontal="center"/>
      <protection locked="0"/>
    </xf>
    <xf numFmtId="164" fontId="28" fillId="2" borderId="36" xfId="0" applyNumberFormat="1" applyFont="1" applyFill="1" applyBorder="1" applyAlignment="1" applyProtection="1">
      <alignment horizontal="center"/>
      <protection locked="0"/>
    </xf>
    <xf numFmtId="1" fontId="30" fillId="2" borderId="17" xfId="0" applyNumberFormat="1" applyFont="1" applyFill="1" applyBorder="1" applyAlignment="1" applyProtection="1">
      <alignment horizontal="center" vertical="center"/>
      <protection locked="0"/>
    </xf>
    <xf numFmtId="1" fontId="30" fillId="2" borderId="25" xfId="0" applyNumberFormat="1" applyFont="1" applyFill="1" applyBorder="1" applyAlignment="1" applyProtection="1">
      <alignment horizontal="center" vertical="center"/>
      <protection locked="0"/>
    </xf>
    <xf numFmtId="1" fontId="30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 hidden="1"/>
    </xf>
    <xf numFmtId="1" fontId="30" fillId="2" borderId="18" xfId="0" applyNumberFormat="1" applyFont="1" applyFill="1" applyBorder="1" applyAlignment="1" applyProtection="1">
      <alignment horizontal="center" vertical="center"/>
      <protection locked="0"/>
    </xf>
    <xf numFmtId="1" fontId="30" fillId="2" borderId="37" xfId="0" applyNumberFormat="1" applyFont="1" applyFill="1" applyBorder="1" applyAlignment="1" applyProtection="1">
      <alignment horizontal="center" vertical="center"/>
      <protection locked="0"/>
    </xf>
    <xf numFmtId="1" fontId="30" fillId="2" borderId="26" xfId="0" applyNumberFormat="1" applyFont="1" applyFill="1" applyBorder="1" applyAlignment="1" applyProtection="1">
      <alignment horizontal="center" vertical="center"/>
      <protection locked="0"/>
    </xf>
    <xf numFmtId="1" fontId="30" fillId="2" borderId="31" xfId="0" applyNumberFormat="1" applyFont="1" applyFill="1" applyBorder="1" applyAlignment="1" applyProtection="1">
      <alignment horizontal="center" vertical="center"/>
      <protection locked="0"/>
    </xf>
    <xf numFmtId="1" fontId="30" fillId="2" borderId="32" xfId="0" applyNumberFormat="1" applyFont="1" applyFill="1" applyBorder="1" applyAlignment="1" applyProtection="1">
      <alignment horizontal="center" vertical="center"/>
      <protection locked="0"/>
    </xf>
    <xf numFmtId="1" fontId="30" fillId="2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/>
    </xf>
    <xf numFmtId="0" fontId="31" fillId="4" borderId="0" xfId="0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6" fillId="4" borderId="0" xfId="0" applyFont="1" applyFill="1" applyAlignment="1">
      <alignment horizontal="left" vertical="center"/>
    </xf>
    <xf numFmtId="164" fontId="3" fillId="4" borderId="29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left"/>
    </xf>
    <xf numFmtId="0" fontId="33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0" fontId="24" fillId="4" borderId="0" xfId="0" applyFont="1" applyFill="1" applyAlignment="1"/>
    <xf numFmtId="164" fontId="2" fillId="2" borderId="36" xfId="0" applyNumberFormat="1" applyFont="1" applyFill="1" applyBorder="1" applyAlignment="1" applyProtection="1">
      <alignment horizontal="center"/>
      <protection locked="0"/>
    </xf>
    <xf numFmtId="1" fontId="25" fillId="0" borderId="3" xfId="0" applyNumberFormat="1" applyFont="1" applyBorder="1" applyAlignment="1">
      <alignment horizontal="right"/>
    </xf>
    <xf numFmtId="0" fontId="6" fillId="2" borderId="10" xfId="0" quotePrefix="1" applyFont="1" applyFill="1" applyBorder="1" applyAlignment="1" applyProtection="1">
      <alignment horizontal="center" vertical="center"/>
    </xf>
    <xf numFmtId="1" fontId="28" fillId="2" borderId="1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 hidden="1"/>
    </xf>
    <xf numFmtId="164" fontId="21" fillId="0" borderId="15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Alignment="1">
      <alignment horizontal="right"/>
    </xf>
    <xf numFmtId="0" fontId="19" fillId="0" borderId="15" xfId="0" applyNumberFormat="1" applyFont="1" applyFill="1" applyBorder="1" applyAlignment="1" applyProtection="1">
      <alignment horizontal="center"/>
      <protection locked="0"/>
    </xf>
    <xf numFmtId="164" fontId="28" fillId="0" borderId="15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 wrapText="1"/>
    </xf>
    <xf numFmtId="1" fontId="30" fillId="0" borderId="17" xfId="0" applyNumberFormat="1" applyFont="1" applyFill="1" applyBorder="1" applyAlignment="1" applyProtection="1">
      <alignment horizontal="center" vertical="center"/>
      <protection locked="0"/>
    </xf>
    <xf numFmtId="1" fontId="30" fillId="0" borderId="18" xfId="0" applyNumberFormat="1" applyFont="1" applyFill="1" applyBorder="1" applyAlignment="1" applyProtection="1">
      <alignment horizontal="center" vertical="center"/>
      <protection locked="0"/>
    </xf>
    <xf numFmtId="1" fontId="7" fillId="0" borderId="19" xfId="0" applyNumberFormat="1" applyFont="1" applyFill="1" applyBorder="1" applyAlignment="1" applyProtection="1">
      <alignment horizontal="center" vertical="center"/>
    </xf>
    <xf numFmtId="1" fontId="17" fillId="0" borderId="20" xfId="0" applyNumberFormat="1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2" fontId="11" fillId="0" borderId="16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 hidden="1"/>
    </xf>
    <xf numFmtId="1" fontId="2" fillId="0" borderId="0" xfId="0" applyNumberFormat="1" applyFont="1" applyFill="1" applyAlignment="1" applyProtection="1">
      <alignment horizontal="center" vertical="center"/>
      <protection locked="0" hidden="1"/>
    </xf>
    <xf numFmtId="0" fontId="2" fillId="0" borderId="0" xfId="0" applyFont="1" applyFill="1" applyAlignment="1" applyProtection="1">
      <alignment horizontal="center" vertical="center"/>
      <protection locked="0" hidden="1"/>
    </xf>
    <xf numFmtId="1" fontId="25" fillId="0" borderId="0" xfId="0" applyNumberFormat="1" applyFont="1" applyFill="1" applyAlignment="1">
      <alignment horizontal="right"/>
    </xf>
    <xf numFmtId="1" fontId="29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quotePrefix="1" applyFont="1" applyFill="1" applyBorder="1" applyAlignment="1" applyProtection="1">
      <alignment horizontal="center" vertical="center"/>
    </xf>
    <xf numFmtId="0" fontId="26" fillId="4" borderId="38" xfId="0" applyFont="1" applyFill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24" fillId="0" borderId="38" xfId="0" applyFont="1" applyBorder="1" applyAlignment="1">
      <alignment horizontal="left"/>
    </xf>
    <xf numFmtId="0" fontId="24" fillId="0" borderId="38" xfId="0" applyFont="1" applyFill="1" applyBorder="1" applyAlignment="1">
      <alignment horizontal="left"/>
    </xf>
    <xf numFmtId="1" fontId="30" fillId="2" borderId="39" xfId="0" applyNumberFormat="1" applyFont="1" applyFill="1" applyBorder="1" applyAlignment="1" applyProtection="1">
      <alignment horizontal="center" vertical="center"/>
      <protection locked="0"/>
    </xf>
    <xf numFmtId="1" fontId="30" fillId="0" borderId="39" xfId="0" applyNumberFormat="1" applyFont="1" applyFill="1" applyBorder="1" applyAlignment="1" applyProtection="1">
      <alignment horizontal="center" vertical="center"/>
      <protection locked="0"/>
    </xf>
    <xf numFmtId="1" fontId="30" fillId="2" borderId="41" xfId="0" applyNumberFormat="1" applyFont="1" applyFill="1" applyBorder="1" applyAlignment="1" applyProtection="1">
      <alignment horizontal="center" vertical="center"/>
      <protection locked="0"/>
    </xf>
    <xf numFmtId="164" fontId="3" fillId="4" borderId="38" xfId="0" applyNumberFormat="1" applyFont="1" applyFill="1" applyBorder="1" applyAlignment="1" applyProtection="1">
      <alignment horizontal="center" vertical="center"/>
      <protection locked="0"/>
    </xf>
    <xf numFmtId="2" fontId="16" fillId="2" borderId="38" xfId="0" applyNumberFormat="1" applyFont="1" applyFill="1" applyBorder="1" applyAlignment="1" applyProtection="1">
      <alignment horizontal="center" vertical="center"/>
      <protection locked="0"/>
    </xf>
    <xf numFmtId="164" fontId="28" fillId="2" borderId="38" xfId="0" applyNumberFormat="1" applyFont="1" applyFill="1" applyBorder="1" applyAlignment="1" applyProtection="1">
      <alignment horizontal="center" vertical="center"/>
      <protection locked="0"/>
    </xf>
    <xf numFmtId="164" fontId="28" fillId="2" borderId="38" xfId="0" applyNumberFormat="1" applyFont="1" applyFill="1" applyBorder="1" applyAlignment="1" applyProtection="1">
      <alignment horizontal="center"/>
      <protection locked="0"/>
    </xf>
    <xf numFmtId="164" fontId="28" fillId="0" borderId="38" xfId="0" applyNumberFormat="1" applyFont="1" applyFill="1" applyBorder="1" applyAlignment="1" applyProtection="1">
      <alignment horizontal="center"/>
      <protection locked="0"/>
    </xf>
    <xf numFmtId="2" fontId="16" fillId="0" borderId="38" xfId="0" applyNumberFormat="1" applyFont="1" applyFill="1" applyBorder="1" applyAlignment="1" applyProtection="1">
      <alignment horizontal="center" vertical="center"/>
      <protection locked="0"/>
    </xf>
    <xf numFmtId="1" fontId="2" fillId="2" borderId="42" xfId="0" applyNumberFormat="1" applyFont="1" applyFill="1" applyBorder="1" applyAlignment="1" applyProtection="1">
      <alignment horizontal="center" vertical="center"/>
      <protection locked="0"/>
    </xf>
    <xf numFmtId="164" fontId="3" fillId="4" borderId="43" xfId="0" applyNumberFormat="1" applyFont="1" applyFill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left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164" fontId="2" fillId="2" borderId="42" xfId="0" applyNumberFormat="1" applyFont="1" applyFill="1" applyBorder="1" applyAlignment="1" applyProtection="1">
      <alignment horizontal="center" vertical="center"/>
      <protection locked="0"/>
    </xf>
    <xf numFmtId="2" fontId="16" fillId="2" borderId="42" xfId="0" applyNumberFormat="1" applyFont="1" applyFill="1" applyBorder="1" applyAlignment="1" applyProtection="1">
      <alignment horizontal="center" vertical="center"/>
      <protection locked="0"/>
    </xf>
    <xf numFmtId="1" fontId="30" fillId="2" borderId="45" xfId="0" applyNumberFormat="1" applyFont="1" applyFill="1" applyBorder="1" applyAlignment="1" applyProtection="1">
      <alignment horizontal="center" vertical="center"/>
      <protection locked="0"/>
    </xf>
    <xf numFmtId="1" fontId="30" fillId="2" borderId="46" xfId="0" applyNumberFormat="1" applyFont="1" applyFill="1" applyBorder="1" applyAlignment="1" applyProtection="1">
      <alignment horizontal="center" vertical="center"/>
      <protection locked="0"/>
    </xf>
    <xf numFmtId="1" fontId="7" fillId="11" borderId="47" xfId="0" applyNumberFormat="1" applyFont="1" applyFill="1" applyBorder="1" applyAlignment="1" applyProtection="1">
      <alignment horizontal="center" vertical="center"/>
    </xf>
    <xf numFmtId="1" fontId="30" fillId="2" borderId="48" xfId="0" applyNumberFormat="1" applyFont="1" applyFill="1" applyBorder="1" applyAlignment="1" applyProtection="1">
      <alignment horizontal="center" vertical="center"/>
      <protection locked="0"/>
    </xf>
    <xf numFmtId="1" fontId="7" fillId="11" borderId="49" xfId="0" applyNumberFormat="1" applyFont="1" applyFill="1" applyBorder="1" applyAlignment="1" applyProtection="1">
      <alignment horizontal="center" vertical="center"/>
    </xf>
    <xf numFmtId="1" fontId="30" fillId="2" borderId="50" xfId="0" applyNumberFormat="1" applyFont="1" applyFill="1" applyBorder="1" applyAlignment="1" applyProtection="1">
      <alignment horizontal="center" vertical="center"/>
      <protection locked="0"/>
    </xf>
    <xf numFmtId="1" fontId="30" fillId="2" borderId="51" xfId="0" applyNumberFormat="1" applyFont="1" applyFill="1" applyBorder="1" applyAlignment="1" applyProtection="1">
      <alignment horizontal="center" vertical="center"/>
      <protection locked="0"/>
    </xf>
    <xf numFmtId="1" fontId="7" fillId="11" borderId="52" xfId="0" applyNumberFormat="1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" fontId="10" fillId="10" borderId="39" xfId="0" applyNumberFormat="1" applyFont="1" applyFill="1" applyBorder="1" applyAlignment="1" applyProtection="1">
      <alignment horizontal="center" vertical="center"/>
      <protection locked="0"/>
    </xf>
    <xf numFmtId="1" fontId="30" fillId="4" borderId="39" xfId="0" applyNumberFormat="1" applyFont="1" applyFill="1" applyBorder="1" applyAlignment="1" applyProtection="1">
      <alignment horizontal="center" vertical="center"/>
      <protection locked="0"/>
    </xf>
    <xf numFmtId="1" fontId="30" fillId="4" borderId="18" xfId="0" applyNumberFormat="1" applyFont="1" applyFill="1" applyBorder="1" applyAlignment="1" applyProtection="1">
      <alignment horizontal="center" vertical="center"/>
      <protection locked="0"/>
    </xf>
    <xf numFmtId="1" fontId="30" fillId="10" borderId="18" xfId="0" applyNumberFormat="1" applyFont="1" applyFill="1" applyBorder="1" applyAlignment="1" applyProtection="1">
      <alignment horizontal="center" vertical="center"/>
      <protection locked="0"/>
    </xf>
    <xf numFmtId="1" fontId="30" fillId="4" borderId="40" xfId="0" applyNumberFormat="1" applyFont="1" applyFill="1" applyBorder="1" applyAlignment="1" applyProtection="1">
      <alignment horizontal="center" vertical="center"/>
      <protection locked="0"/>
    </xf>
    <xf numFmtId="1" fontId="30" fillId="4" borderId="17" xfId="0" applyNumberFormat="1" applyFont="1" applyFill="1" applyBorder="1" applyAlignment="1" applyProtection="1">
      <alignment horizontal="center" vertical="center"/>
      <protection locked="0"/>
    </xf>
    <xf numFmtId="1" fontId="30" fillId="4" borderId="48" xfId="0" applyNumberFormat="1" applyFont="1" applyFill="1" applyBorder="1" applyAlignment="1" applyProtection="1">
      <alignment horizontal="center" vertical="center"/>
      <protection locked="0"/>
    </xf>
    <xf numFmtId="0" fontId="6" fillId="2" borderId="53" xfId="0" quotePrefix="1" applyFont="1" applyFill="1" applyBorder="1" applyAlignment="1" applyProtection="1">
      <alignment horizontal="center" vertical="center"/>
    </xf>
    <xf numFmtId="1" fontId="30" fillId="4" borderId="12" xfId="0" applyNumberFormat="1" applyFont="1" applyFill="1" applyBorder="1" applyAlignment="1" applyProtection="1">
      <alignment horizontal="center" vertical="center"/>
      <protection locked="0"/>
    </xf>
    <xf numFmtId="0" fontId="6" fillId="4" borderId="10" xfId="0" quotePrefix="1" applyFont="1" applyFill="1" applyBorder="1" applyAlignment="1" applyProtection="1">
      <alignment horizontal="center" vertical="center"/>
    </xf>
    <xf numFmtId="0" fontId="22" fillId="12" borderId="2" xfId="0" applyFont="1" applyFill="1" applyBorder="1" applyAlignment="1">
      <alignment horizontal="center" vertical="center" wrapText="1"/>
    </xf>
    <xf numFmtId="0" fontId="22" fillId="12" borderId="3" xfId="0" applyFont="1" applyFill="1" applyBorder="1" applyAlignment="1">
      <alignment horizontal="center" vertical="center" wrapText="1"/>
    </xf>
    <xf numFmtId="0" fontId="22" fillId="1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7" fontId="3" fillId="2" borderId="6" xfId="0" applyNumberFormat="1" applyFont="1" applyFill="1" applyBorder="1" applyAlignment="1">
      <alignment horizontal="center" vertical="center"/>
    </xf>
    <xf numFmtId="167" fontId="3" fillId="2" borderId="7" xfId="0" applyNumberFormat="1" applyFont="1" applyFill="1" applyBorder="1" applyAlignment="1">
      <alignment horizontal="center" vertical="center"/>
    </xf>
    <xf numFmtId="1" fontId="28" fillId="0" borderId="15" xfId="0" applyNumberFormat="1" applyFont="1" applyFill="1" applyBorder="1" applyAlignment="1" applyProtection="1">
      <alignment horizontal="center" vertical="center"/>
      <protection locked="0"/>
    </xf>
    <xf numFmtId="0" fontId="24" fillId="0" borderId="44" xfId="0" applyFont="1" applyFill="1" applyBorder="1" applyAlignment="1">
      <alignment horizontal="left"/>
    </xf>
    <xf numFmtId="1" fontId="30" fillId="0" borderId="48" xfId="0" applyNumberFormat="1" applyFont="1" applyFill="1" applyBorder="1" applyAlignment="1" applyProtection="1">
      <alignment horizontal="center" vertical="center"/>
      <protection locked="0"/>
    </xf>
    <xf numFmtId="1" fontId="7" fillId="0" borderId="49" xfId="0" applyNumberFormat="1" applyFont="1" applyFill="1" applyBorder="1" applyAlignment="1" applyProtection="1">
      <alignment horizontal="center" vertical="center"/>
    </xf>
    <xf numFmtId="0" fontId="34" fillId="2" borderId="29" xfId="0" quotePrefix="1" applyFont="1" applyFill="1" applyBorder="1" applyAlignment="1" applyProtection="1">
      <alignment horizontal="center" vertical="center"/>
    </xf>
    <xf numFmtId="0" fontId="34" fillId="2" borderId="29" xfId="0" applyFont="1" applyFill="1" applyBorder="1" applyAlignment="1" applyProtection="1">
      <alignment horizontal="center" vertical="center"/>
    </xf>
    <xf numFmtId="2" fontId="35" fillId="2" borderId="30" xfId="0" applyNumberFormat="1" applyFont="1" applyFill="1" applyBorder="1" applyAlignment="1" applyProtection="1">
      <alignment horizontal="center" vertical="center"/>
    </xf>
    <xf numFmtId="0" fontId="34" fillId="2" borderId="15" xfId="0" quotePrefix="1" applyFont="1" applyFill="1" applyBorder="1" applyAlignment="1" applyProtection="1">
      <alignment horizontal="center" vertical="center"/>
    </xf>
    <xf numFmtId="0" fontId="34" fillId="2" borderId="15" xfId="0" applyFont="1" applyFill="1" applyBorder="1" applyAlignment="1" applyProtection="1">
      <alignment horizontal="center" vertical="center"/>
    </xf>
    <xf numFmtId="2" fontId="35" fillId="2" borderId="16" xfId="0" applyNumberFormat="1" applyFont="1" applyFill="1" applyBorder="1" applyAlignment="1" applyProtection="1">
      <alignment horizontal="center" vertical="center"/>
    </xf>
    <xf numFmtId="0" fontId="34" fillId="0" borderId="15" xfId="0" quotePrefix="1" applyFont="1" applyFill="1" applyBorder="1" applyAlignment="1" applyProtection="1">
      <alignment horizontal="center" vertical="center"/>
    </xf>
    <xf numFmtId="0" fontId="34" fillId="0" borderId="15" xfId="0" applyFont="1" applyFill="1" applyBorder="1" applyAlignment="1" applyProtection="1">
      <alignment horizontal="center" vertical="center"/>
    </xf>
    <xf numFmtId="2" fontId="35" fillId="0" borderId="16" xfId="0" applyNumberFormat="1" applyFont="1" applyFill="1" applyBorder="1" applyAlignment="1" applyProtection="1">
      <alignment horizontal="center" vertical="center"/>
    </xf>
    <xf numFmtId="2" fontId="28" fillId="0" borderId="15" xfId="0" applyNumberFormat="1" applyFont="1" applyFill="1" applyBorder="1" applyAlignment="1" applyProtection="1">
      <alignment horizontal="center" vertical="center"/>
      <protection locked="0"/>
    </xf>
    <xf numFmtId="2" fontId="28" fillId="2" borderId="30" xfId="0" applyNumberFormat="1" applyFont="1" applyFill="1" applyBorder="1" applyAlignment="1" applyProtection="1">
      <alignment horizontal="center" vertical="center"/>
      <protection locked="0"/>
    </xf>
    <xf numFmtId="2" fontId="28" fillId="2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/>
    <xf numFmtId="0" fontId="6" fillId="2" borderId="38" xfId="0" quotePrefix="1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>
      <alignment wrapText="1"/>
    </xf>
    <xf numFmtId="164" fontId="28" fillId="2" borderId="29" xfId="0" applyNumberFormat="1" applyFont="1" applyFill="1" applyBorder="1" applyAlignment="1" applyProtection="1">
      <alignment horizontal="center"/>
      <protection locked="0"/>
    </xf>
    <xf numFmtId="164" fontId="28" fillId="0" borderId="29" xfId="0" applyNumberFormat="1" applyFont="1" applyFill="1" applyBorder="1" applyAlignment="1" applyProtection="1">
      <alignment horizontal="center"/>
      <protection locked="0"/>
    </xf>
    <xf numFmtId="0" fontId="36" fillId="2" borderId="15" xfId="0" quotePrefix="1" applyFont="1" applyFill="1" applyBorder="1" applyAlignment="1" applyProtection="1">
      <alignment horizontal="center" vertical="center"/>
    </xf>
  </cellXfs>
  <cellStyles count="1">
    <cellStyle name="Normal" xfId="0" builtinId="0"/>
  </cellStyles>
  <dxfs count="26"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</xdr:colOff>
      <xdr:row>0</xdr:row>
      <xdr:rowOff>52386</xdr:rowOff>
    </xdr:from>
    <xdr:to>
      <xdr:col>2</xdr:col>
      <xdr:colOff>452944</xdr:colOff>
      <xdr:row>2</xdr:row>
      <xdr:rowOff>316706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DEFDA83-FD12-4AA7-9601-6A91088F5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2386"/>
          <a:ext cx="748219" cy="704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429132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S23"/>
  <sheetViews>
    <sheetView tabSelected="1" topLeftCell="A4" zoomScale="80" zoomScaleNormal="80" workbookViewId="0">
      <selection activeCell="H25" sqref="H25"/>
    </sheetView>
  </sheetViews>
  <sheetFormatPr baseColWidth="10" defaultColWidth="11.44140625" defaultRowHeight="13.2" x14ac:dyDescent="0.25"/>
  <cols>
    <col min="1" max="1" width="1.6640625" style="1" customWidth="1"/>
    <col min="2" max="2" width="5.44140625" style="1" bestFit="1" customWidth="1"/>
    <col min="3" max="3" width="9.6640625" style="1" customWidth="1"/>
    <col min="4" max="5" width="6.6640625" style="1" customWidth="1"/>
    <col min="6" max="6" width="45.6640625" style="1" bestFit="1" customWidth="1"/>
    <col min="7" max="7" width="6.6640625" style="1" bestFit="1" customWidth="1"/>
    <col min="8" max="8" width="36" style="1" bestFit="1" customWidth="1"/>
    <col min="9" max="9" width="7" style="2" bestFit="1" customWidth="1"/>
    <col min="10" max="10" width="8.6640625" style="1" customWidth="1"/>
    <col min="11" max="11" width="13.109375" style="1" customWidth="1"/>
    <col min="12" max="13" width="9.33203125" style="1" customWidth="1"/>
    <col min="14" max="14" width="9.33203125" style="3" customWidth="1"/>
    <col min="15" max="17" width="9.33203125" style="1" customWidth="1"/>
    <col min="18" max="19" width="9.33203125" style="3" customWidth="1"/>
    <col min="20" max="20" width="11.6640625" style="4" customWidth="1"/>
    <col min="21" max="21" width="12" style="1" bestFit="1" customWidth="1"/>
    <col min="22" max="22" width="13" style="1" customWidth="1"/>
    <col min="23" max="24" width="1.6640625" style="1" customWidth="1"/>
    <col min="25" max="26" width="11.44140625" style="1" customWidth="1"/>
    <col min="27" max="39" width="11.44140625" style="37" hidden="1" customWidth="1"/>
    <col min="40" max="106" width="11.44140625" style="37"/>
    <col min="107" max="16384" width="11.44140625" style="1"/>
  </cols>
  <sheetData>
    <row r="1" spans="1:123" ht="5.0999999999999996" customHeight="1" x14ac:dyDescent="0.25"/>
    <row r="2" spans="1:123" s="10" customFormat="1" ht="30" customHeight="1" x14ac:dyDescent="0.25">
      <c r="B2" s="11"/>
      <c r="C2" s="11"/>
      <c r="D2" s="206" t="s">
        <v>6</v>
      </c>
      <c r="E2" s="207"/>
      <c r="F2" s="207"/>
      <c r="G2" s="207"/>
      <c r="H2" s="207"/>
      <c r="I2" s="207"/>
      <c r="J2" s="207"/>
      <c r="K2" s="195" t="s">
        <v>125</v>
      </c>
      <c r="L2" s="73"/>
      <c r="M2" s="207" t="s">
        <v>7</v>
      </c>
      <c r="N2" s="207"/>
      <c r="O2" s="207"/>
      <c r="P2" s="207"/>
      <c r="Q2" s="207"/>
      <c r="R2" s="207"/>
      <c r="S2" s="73"/>
      <c r="T2" s="73"/>
      <c r="U2" s="207" t="s">
        <v>16</v>
      </c>
      <c r="V2" s="208"/>
      <c r="W2" s="11"/>
      <c r="X2" s="11"/>
      <c r="Y2" s="11"/>
      <c r="Z2" s="11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</row>
    <row r="3" spans="1:123" s="10" customFormat="1" ht="30" customHeight="1" x14ac:dyDescent="0.25">
      <c r="B3" s="11"/>
      <c r="C3" s="11"/>
      <c r="D3" s="209" t="s">
        <v>155</v>
      </c>
      <c r="E3" s="210"/>
      <c r="F3" s="210"/>
      <c r="G3" s="210"/>
      <c r="H3" s="210"/>
      <c r="I3" s="210"/>
      <c r="J3" s="210"/>
      <c r="K3" s="122">
        <v>6</v>
      </c>
      <c r="L3" s="75"/>
      <c r="M3" s="210" t="s">
        <v>142</v>
      </c>
      <c r="N3" s="210"/>
      <c r="O3" s="210"/>
      <c r="P3" s="210"/>
      <c r="Q3" s="210"/>
      <c r="R3" s="210"/>
      <c r="S3" s="75"/>
      <c r="T3" s="75"/>
      <c r="U3" s="211">
        <v>44913</v>
      </c>
      <c r="V3" s="212"/>
      <c r="W3" s="11"/>
      <c r="X3" s="11"/>
      <c r="Y3" s="11"/>
      <c r="Z3" s="11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</row>
    <row r="4" spans="1:123" s="9" customFormat="1" ht="9.9" customHeight="1" x14ac:dyDescent="0.25">
      <c r="A4" s="8"/>
      <c r="B4" s="16"/>
      <c r="C4" s="17"/>
      <c r="D4" s="18"/>
      <c r="E4" s="18"/>
      <c r="F4" s="19"/>
      <c r="G4" s="21"/>
      <c r="H4" s="22"/>
      <c r="I4" s="23"/>
      <c r="J4" s="24"/>
      <c r="K4" s="25"/>
      <c r="L4" s="25"/>
      <c r="M4" s="25"/>
      <c r="N4" s="26"/>
      <c r="O4" s="25"/>
      <c r="P4" s="25"/>
      <c r="Q4" s="25"/>
      <c r="R4" s="26"/>
      <c r="S4" s="26"/>
      <c r="T4" s="27"/>
      <c r="U4" s="19"/>
      <c r="V4" s="19"/>
      <c r="W4" s="7"/>
      <c r="X4" s="7"/>
      <c r="Y4" s="7"/>
      <c r="Z4" s="7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</row>
    <row r="5" spans="1:123" s="15" customFormat="1" ht="18" customHeight="1" thickBot="1" x14ac:dyDescent="0.3">
      <c r="A5" s="13"/>
      <c r="B5" s="100" t="s">
        <v>10</v>
      </c>
      <c r="C5" s="101" t="s">
        <v>11</v>
      </c>
      <c r="D5" s="101" t="s">
        <v>8</v>
      </c>
      <c r="E5" s="101" t="s">
        <v>31</v>
      </c>
      <c r="F5" s="101" t="s">
        <v>0</v>
      </c>
      <c r="G5" s="101" t="s">
        <v>13</v>
      </c>
      <c r="H5" s="101" t="s">
        <v>12</v>
      </c>
      <c r="I5" s="102" t="s">
        <v>5</v>
      </c>
      <c r="J5" s="102" t="s">
        <v>1</v>
      </c>
      <c r="K5" s="76">
        <v>1</v>
      </c>
      <c r="L5" s="76">
        <v>2</v>
      </c>
      <c r="M5" s="76">
        <v>3</v>
      </c>
      <c r="N5" s="102" t="s">
        <v>14</v>
      </c>
      <c r="O5" s="76">
        <v>1</v>
      </c>
      <c r="P5" s="76">
        <v>2</v>
      </c>
      <c r="Q5" s="76">
        <v>3</v>
      </c>
      <c r="R5" s="101" t="s">
        <v>15</v>
      </c>
      <c r="S5" s="101" t="s">
        <v>2</v>
      </c>
      <c r="T5" s="101" t="s">
        <v>3</v>
      </c>
      <c r="U5" s="102" t="s">
        <v>9</v>
      </c>
      <c r="V5" s="102" t="s">
        <v>4</v>
      </c>
      <c r="W5" s="42"/>
      <c r="X5" s="14"/>
      <c r="Y5" s="14"/>
      <c r="Z5" s="40"/>
      <c r="AA5" s="77" t="s">
        <v>112</v>
      </c>
      <c r="AB5" s="77" t="s">
        <v>113</v>
      </c>
      <c r="AC5" s="77" t="s">
        <v>114</v>
      </c>
      <c r="AD5" s="77" t="s">
        <v>115</v>
      </c>
      <c r="AE5" s="77" t="s">
        <v>116</v>
      </c>
      <c r="AF5" s="77" t="s">
        <v>117</v>
      </c>
      <c r="AG5" s="77" t="s">
        <v>118</v>
      </c>
      <c r="AH5" s="77" t="s">
        <v>119</v>
      </c>
      <c r="AI5" s="77" t="s">
        <v>120</v>
      </c>
      <c r="AJ5" s="68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</row>
    <row r="6" spans="1:123" s="9" customFormat="1" ht="5.0999999999999996" customHeight="1" x14ac:dyDescent="0.25">
      <c r="A6" s="8"/>
      <c r="B6" s="16"/>
      <c r="C6" s="17"/>
      <c r="D6" s="19"/>
      <c r="E6" s="19"/>
      <c r="F6" s="20"/>
      <c r="G6" s="23"/>
      <c r="H6" s="22"/>
      <c r="I6" s="18"/>
      <c r="J6" s="24"/>
      <c r="K6" s="25"/>
      <c r="L6" s="25"/>
      <c r="M6" s="25"/>
      <c r="N6" s="26"/>
      <c r="O6" s="25"/>
      <c r="P6" s="25"/>
      <c r="Q6" s="25"/>
      <c r="R6" s="26"/>
      <c r="S6" s="95"/>
      <c r="T6" s="96"/>
      <c r="U6" s="96"/>
      <c r="V6" s="96"/>
      <c r="W6" s="7"/>
      <c r="X6" s="7"/>
      <c r="Y6" s="7"/>
      <c r="Z6" s="7"/>
      <c r="AA6" s="69" t="s">
        <v>121</v>
      </c>
      <c r="AB6" s="69" t="s">
        <v>122</v>
      </c>
      <c r="AC6" s="69" t="s">
        <v>114</v>
      </c>
      <c r="AD6" s="69" t="s">
        <v>115</v>
      </c>
      <c r="AE6" s="69" t="s">
        <v>116</v>
      </c>
      <c r="AF6" s="69" t="s">
        <v>117</v>
      </c>
      <c r="AG6" s="69" t="s">
        <v>118</v>
      </c>
      <c r="AH6" s="69" t="s">
        <v>119</v>
      </c>
      <c r="AI6" s="69" t="s">
        <v>120</v>
      </c>
      <c r="AJ6" s="69"/>
      <c r="AK6" s="67"/>
      <c r="AL6" s="67"/>
      <c r="AM6" s="67"/>
      <c r="AN6" s="67"/>
      <c r="AO6" s="67"/>
      <c r="AP6" s="67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</row>
    <row r="7" spans="1:123" s="5" customFormat="1" ht="30.6" customHeight="1" x14ac:dyDescent="0.25">
      <c r="B7" s="107"/>
      <c r="C7" s="106"/>
      <c r="D7" s="108"/>
      <c r="E7" s="107"/>
      <c r="F7" s="114"/>
      <c r="G7" s="119"/>
      <c r="H7" s="168" t="s">
        <v>140</v>
      </c>
      <c r="I7" s="175" t="s">
        <v>139</v>
      </c>
      <c r="J7" s="176"/>
      <c r="K7" s="135"/>
      <c r="L7" s="134"/>
      <c r="M7" s="134"/>
      <c r="N7" s="109"/>
      <c r="O7" s="135"/>
      <c r="P7" s="134"/>
      <c r="Q7" s="134"/>
      <c r="R7" s="109"/>
      <c r="S7" s="110"/>
      <c r="T7" s="111"/>
      <c r="U7" s="112"/>
      <c r="V7" s="113"/>
      <c r="W7" s="43"/>
      <c r="X7" s="43"/>
      <c r="AA7" s="70"/>
      <c r="AB7" s="70"/>
      <c r="AC7" s="70"/>
      <c r="AD7" s="70"/>
      <c r="AE7" s="70"/>
      <c r="AF7" s="70"/>
      <c r="AG7" s="70"/>
      <c r="AH7" s="70"/>
      <c r="AI7" s="70"/>
      <c r="AJ7" s="71"/>
      <c r="AK7" s="71"/>
      <c r="AL7" s="71"/>
      <c r="AM7" s="7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</row>
    <row r="8" spans="1:123" s="5" customFormat="1" ht="30.6" customHeight="1" x14ac:dyDescent="0.3">
      <c r="B8" s="105" t="s">
        <v>125</v>
      </c>
      <c r="C8" s="106">
        <v>402281</v>
      </c>
      <c r="D8" s="108">
        <v>1</v>
      </c>
      <c r="E8" s="121" t="s">
        <v>126</v>
      </c>
      <c r="F8" s="229" t="s">
        <v>135</v>
      </c>
      <c r="G8" s="123">
        <v>2005</v>
      </c>
      <c r="H8" s="169" t="s">
        <v>134</v>
      </c>
      <c r="I8" s="177" t="s">
        <v>126</v>
      </c>
      <c r="J8" s="176">
        <v>58.7</v>
      </c>
      <c r="K8" s="196">
        <v>47</v>
      </c>
      <c r="L8" s="198">
        <v>47</v>
      </c>
      <c r="M8" s="199">
        <v>-49</v>
      </c>
      <c r="N8" s="98">
        <f>IF(E8="","",IF(MAXA(K8:M8)&lt;=0,0,MAXA(K8:M8)))</f>
        <v>47</v>
      </c>
      <c r="O8" s="201">
        <v>60</v>
      </c>
      <c r="P8" s="130">
        <v>-63</v>
      </c>
      <c r="Q8" s="130">
        <v>-63</v>
      </c>
      <c r="R8" s="98">
        <f>IF(E8="","",IF(MAXA(O8:Q8)&lt;=0,0,MAXA(O8:Q8)))</f>
        <v>60</v>
      </c>
      <c r="S8" s="81">
        <f>IF(E8="","",IF(OR(N8=0,R8=0),0,N8+R8))</f>
        <v>107</v>
      </c>
      <c r="T8" s="82" t="str">
        <f>+CONCATENATE(AL8," ",AM8)</f>
        <v>FED + 10</v>
      </c>
      <c r="U8" s="83" t="str">
        <f>IF(E8=0," ",IF(E8="H",IF(G8&lt;2002,VLOOKUP(J8,Minimas!$A$15:$F$29,6),IF(AND(G8&gt;2001,G8&lt;2005),VLOOKUP(J8,Minimas!$A$15:$F$29,5),IF(AND(G8&gt;2004,G8&lt;2007),VLOOKUP(J8,Minimas!$A$15:$F$29,4),IF(AND(G8&gt;2006,G8&lt;2009),VLOOKUP(J8,Minimas!$A$15:$F$29,3),VLOOKUP(J8,Minimas!$A$15:$F$29,2))))),IF(G8&lt;2002,VLOOKUP(J8,Minimas!$G$15:$L$29,6),IF(AND(G8&gt;2001,G8&lt;2005),VLOOKUP(J8,Minimas!$G$15:$L$29,5),IF(AND(G8&gt;2004,G8&lt;2007),VLOOKUP(J8,Minimas!$G$15:$L$29,4),IF(AND(G8&gt;2006,G8&lt;2009),VLOOKUP(J8,Minimas!$G$15:$L$29,3),VLOOKUP(J8,Minimas!$G$15:$L$29,2)))))))</f>
        <v>U17 F59</v>
      </c>
      <c r="V8" s="84">
        <f>IF(E8=" "," ",IF(E8="H",10^(0.75194503*LOG(J8/175.508)^2)*S8,IF(E8="F",10^(0.783497476* LOG(J8/153.655)^2)*S8,"")))</f>
        <v>146.62895082005616</v>
      </c>
      <c r="W8" s="43"/>
      <c r="X8" s="43"/>
      <c r="AA8" s="70">
        <f>S8-HLOOKUP(U8,Minimas!$C$3:$CD$12,2,FALSE)</f>
        <v>57</v>
      </c>
      <c r="AB8" s="70">
        <f>S8-HLOOKUP(U8,Minimas!$C$3:$CD$12,3,FALSE)</f>
        <v>47</v>
      </c>
      <c r="AC8" s="70">
        <f>S8-HLOOKUP(U8,Minimas!$C$3:$CD$12,4,FALSE)</f>
        <v>37</v>
      </c>
      <c r="AD8" s="70">
        <f>S8-HLOOKUP(U8,Minimas!$C$3:$CD$12,5,FALSE)</f>
        <v>25</v>
      </c>
      <c r="AE8" s="70">
        <f>S8-HLOOKUP(U8,Minimas!$C$3:$CD$12,6,FALSE)</f>
        <v>10</v>
      </c>
      <c r="AF8" s="70">
        <f>S8-HLOOKUP(U8,Minimas!$C$3:$CD$12,7,FALSE)</f>
        <v>-3</v>
      </c>
      <c r="AG8" s="70">
        <f>S8-HLOOKUP(U8,Minimas!$C$3:$CD$12,8,FALSE)</f>
        <v>-18</v>
      </c>
      <c r="AH8" s="70">
        <f>S8-HLOOKUP(U8,Minimas!$C$3:$CD$12,9,FALSE)</f>
        <v>-33</v>
      </c>
      <c r="AI8" s="70">
        <f>S8-HLOOKUP(U8,Minimas!$C$3:$CD$12,10,FALSE)</f>
        <v>-93</v>
      </c>
      <c r="AJ8" s="71" t="str">
        <f t="shared" ref="AJ8" si="0">IF(E8=0," ",IF(AI8&gt;=0,$AI$5,IF(AH8&gt;=0,$AH$5,IF(AG8&gt;=0,$AG$5,IF(AF8&gt;=0,$AF$5,IF(AE8&gt;=0,$AE$5,IF(AD8&gt;=0,$AD$5,IF(AC8&gt;=0,$AC$5,IF(AB8&gt;=0,$AB$5,$AA$5)))))))))</f>
        <v>FED +</v>
      </c>
      <c r="AK8" s="71"/>
      <c r="AL8" s="71" t="str">
        <f>IF(AJ8="","",AJ8)</f>
        <v>FED +</v>
      </c>
      <c r="AM8" s="71">
        <f t="shared" ref="AM8" si="1">IF(E8=0," ",IF(AI8&gt;=0,AI8,IF(AH8&gt;=0,AH8,IF(AG8&gt;=0,AG8,IF(AF8&gt;=0,AF8,IF(AE8&gt;=0,AE8,IF(AD8&gt;=0,AD8,IF(AC8&gt;=0,AC8,IF(AB8&gt;=0,AB8,AA8)))))))))</f>
        <v>10</v>
      </c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</row>
    <row r="9" spans="1:123" s="5" customFormat="1" ht="30.6" customHeight="1" thickBot="1" x14ac:dyDescent="0.3">
      <c r="B9" s="107"/>
      <c r="C9" s="106"/>
      <c r="D9" s="108"/>
      <c r="E9" s="107"/>
      <c r="F9" s="114"/>
      <c r="G9" s="119"/>
      <c r="H9" s="168" t="s">
        <v>153</v>
      </c>
      <c r="I9" s="175"/>
      <c r="J9" s="176"/>
      <c r="K9" s="135"/>
      <c r="L9" s="134"/>
      <c r="M9" s="134"/>
      <c r="N9" s="109"/>
      <c r="O9" s="135"/>
      <c r="P9" s="134"/>
      <c r="Q9" s="134"/>
      <c r="R9" s="109"/>
      <c r="S9" s="110"/>
      <c r="T9" s="111"/>
      <c r="U9" s="112"/>
      <c r="V9" s="113"/>
      <c r="W9" s="43"/>
      <c r="X9" s="43"/>
      <c r="AA9" s="70"/>
      <c r="AB9" s="70"/>
      <c r="AC9" s="70"/>
      <c r="AD9" s="70"/>
      <c r="AE9" s="70"/>
      <c r="AF9" s="70"/>
      <c r="AG9" s="70"/>
      <c r="AH9" s="70"/>
      <c r="AI9" s="70"/>
      <c r="AJ9" s="71"/>
      <c r="AK9" s="71"/>
      <c r="AL9" s="71"/>
      <c r="AM9" s="7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</row>
    <row r="10" spans="1:123" s="5" customFormat="1" ht="30.6" customHeight="1" thickBot="1" x14ac:dyDescent="0.45">
      <c r="B10" s="146" t="s">
        <v>125</v>
      </c>
      <c r="C10" s="147">
        <v>469453</v>
      </c>
      <c r="D10" s="124">
        <v>1</v>
      </c>
      <c r="E10" s="125" t="s">
        <v>126</v>
      </c>
      <c r="F10" s="232" t="s">
        <v>163</v>
      </c>
      <c r="G10" s="123">
        <v>1991</v>
      </c>
      <c r="H10" s="170" t="s">
        <v>134</v>
      </c>
      <c r="I10" s="178" t="s">
        <v>126</v>
      </c>
      <c r="J10" s="176">
        <v>54.7</v>
      </c>
      <c r="K10" s="200">
        <v>60</v>
      </c>
      <c r="L10" s="131">
        <v>-63</v>
      </c>
      <c r="M10" s="128">
        <v>-63</v>
      </c>
      <c r="N10" s="97">
        <f>IF(E10="","",IF(MAXA(K10:M10)&lt;=0,0,MAXA(K10:M10)))</f>
        <v>60</v>
      </c>
      <c r="O10" s="204">
        <v>78</v>
      </c>
      <c r="P10" s="204">
        <v>81</v>
      </c>
      <c r="Q10" s="128">
        <v>-83</v>
      </c>
      <c r="R10" s="97">
        <f>IF(E10="","",IF(MAXA(O10:Q10)&lt;=0,0,MAXA(O10:Q10)))</f>
        <v>81</v>
      </c>
      <c r="S10" s="78">
        <f>IF(E10="","",IF(OR(N10=0,R10=0),0,N10+R10))</f>
        <v>141</v>
      </c>
      <c r="T10" s="205" t="str">
        <f>+CONCATENATE(AL10," ",AM10)</f>
        <v>NAT + 3</v>
      </c>
      <c r="U10" s="79" t="str">
        <f>IF(E10=0," ",IF(E10="H",IF(G10&lt;2002,VLOOKUP(J10,Minimas!$A$15:$F$29,6),IF(AND(G10&gt;2001,G10&lt;2005),VLOOKUP(J10,Minimas!$A$15:$F$29,5),IF(AND(G10&gt;2004,G10&lt;2007),VLOOKUP(J10,Minimas!$A$15:$F$29,4),IF(AND(G10&gt;2006,G10&lt;2009),VLOOKUP(J10,Minimas!$A$15:$F$29,3),VLOOKUP(J10,Minimas!$A$15:$F$29,2))))),IF(G10&lt;2002,VLOOKUP(J10,Minimas!$G$15:$L$29,6),IF(AND(G10&gt;2001,G10&lt;2005),VLOOKUP(J10,Minimas!$G$15:$L$29,5),IF(AND(G10&gt;2004,G10&lt;2007),VLOOKUP(J10,Minimas!$G$15:$L$29,4),IF(AND(G10&gt;2006,G10&lt;2009),VLOOKUP(J10,Minimas!$G$15:$L$29,3),VLOOKUP(J10,Minimas!$G$15:$L$29,2)))))))</f>
        <v>SE F55</v>
      </c>
      <c r="V10" s="80">
        <f>IF(E10=" "," ",IF(E10="H",10^(0.75194503*LOG(J10/175.508)^2)*S10,IF(E10="F",10^(0.783497476* LOG(J10/153.655)^2)*S10,"")))</f>
        <v>202.70437446379188</v>
      </c>
      <c r="W10" s="43"/>
      <c r="X10" s="43"/>
      <c r="AA10" s="70">
        <f>S10-HLOOKUP(U10,Minimas!$C$3:$CD$12,2,FALSE)</f>
        <v>81</v>
      </c>
      <c r="AB10" s="70">
        <f>S10-HLOOKUP(U10,Minimas!$C$3:$CD$12,3,FALSE)</f>
        <v>66</v>
      </c>
      <c r="AC10" s="70">
        <f>S10-HLOOKUP(U10,Minimas!$C$3:$CD$12,4,FALSE)</f>
        <v>54</v>
      </c>
      <c r="AD10" s="70">
        <f>S10-HLOOKUP(U10,Minimas!$C$3:$CD$12,5,FALSE)</f>
        <v>39</v>
      </c>
      <c r="AE10" s="70">
        <f>S10-HLOOKUP(U10,Minimas!$C$3:$CD$12,6,FALSE)</f>
        <v>18</v>
      </c>
      <c r="AF10" s="70">
        <f>S10-HLOOKUP(U10,Minimas!$C$3:$CD$12,7,FALSE)</f>
        <v>3</v>
      </c>
      <c r="AG10" s="70">
        <f>S10-HLOOKUP(U10,Minimas!$C$3:$CD$12,8,FALSE)</f>
        <v>-14</v>
      </c>
      <c r="AH10" s="70">
        <f>S10-HLOOKUP(U10,Minimas!$C$3:$CD$12,9,FALSE)</f>
        <v>-34</v>
      </c>
      <c r="AI10" s="70">
        <f>S10-HLOOKUP(U10,Minimas!$C$3:$CD$12,10,FALSE)</f>
        <v>-49</v>
      </c>
      <c r="AJ10" s="71" t="str">
        <f>IF(E10=0," ",IF(AI10&gt;=0,$AI$5,IF(AH10&gt;=0,$AH$5,IF(AG10&gt;=0,$AG$5,IF(AF10&gt;=0,$AF$5,IF(AE10&gt;=0,$AE$5,IF(AD10&gt;=0,$AD$5,IF(AC10&gt;=0,$AC$5,IF(AB10&gt;=0,$AB$5,$AA$5)))))))))</f>
        <v>NAT +</v>
      </c>
      <c r="AK10" s="71"/>
      <c r="AL10" s="71" t="str">
        <f>IF(AJ10="","",AJ10)</f>
        <v>NAT +</v>
      </c>
      <c r="AM10" s="71">
        <f>IF(E10=0," ",IF(AI10&gt;=0,AI10,IF(AH10&gt;=0,AH10,IF(AG10&gt;=0,AG10,IF(AF10&gt;=0,AF10,IF(AE10&gt;=0,AE10,IF(AD10&gt;=0,AD10,IF(AC10&gt;=0,AC10,IF(AB10&gt;=0,AB10,AA10)))))))))</f>
        <v>3</v>
      </c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</row>
    <row r="11" spans="1:123" s="5" customFormat="1" ht="30.6" customHeight="1" thickBot="1" x14ac:dyDescent="0.45">
      <c r="B11" s="116" t="s">
        <v>125</v>
      </c>
      <c r="C11" s="104">
        <v>470191</v>
      </c>
      <c r="D11" s="117" t="s">
        <v>165</v>
      </c>
      <c r="E11" s="121" t="s">
        <v>126</v>
      </c>
      <c r="F11" s="155" t="s">
        <v>152</v>
      </c>
      <c r="G11" s="123">
        <v>1997</v>
      </c>
      <c r="H11" s="170" t="s">
        <v>134</v>
      </c>
      <c r="I11" s="178" t="s">
        <v>126</v>
      </c>
      <c r="J11" s="176">
        <v>59</v>
      </c>
      <c r="K11" s="197">
        <v>62</v>
      </c>
      <c r="L11" s="198">
        <v>65</v>
      </c>
      <c r="M11" s="130">
        <v>-67</v>
      </c>
      <c r="N11" s="98">
        <f>IF(E11="","",IF(MAXA(K11:M11)&lt;=0,0,MAXA(K11:M11)))</f>
        <v>65</v>
      </c>
      <c r="O11" s="126">
        <v>-75</v>
      </c>
      <c r="P11" s="130">
        <v>-80</v>
      </c>
      <c r="Q11" s="130">
        <v>-80</v>
      </c>
      <c r="R11" s="98">
        <f>IF(E11="","",IF(MAXA(O11:Q11)&lt;=0,0,MAXA(O11:Q11)))</f>
        <v>0</v>
      </c>
      <c r="S11" s="81">
        <f>IF(E11="","",IF(OR(N11=0,R11=0),0,N11+R11))</f>
        <v>0</v>
      </c>
      <c r="T11" s="148" t="str">
        <f>+CONCATENATE(AL11," ",AM11)</f>
        <v>DEB -65</v>
      </c>
      <c r="U11" s="83" t="str">
        <f>IF(E11=0," ",IF(E11="H",IF(G11&lt;2002,VLOOKUP(J11,Minimas!$A$15:$F$29,6),IF(AND(G11&gt;2001,G11&lt;2005),VLOOKUP(J11,Minimas!$A$15:$F$29,5),IF(AND(G11&gt;2004,G11&lt;2007),VLOOKUP(J11,Minimas!$A$15:$F$29,4),IF(AND(G11&gt;2006,G11&lt;2009),VLOOKUP(J11,Minimas!$A$15:$F$29,3),VLOOKUP(J11,Minimas!$A$15:$F$29,2))))),IF(G11&lt;2002,VLOOKUP(J11,Minimas!$G$15:$L$29,6),IF(AND(G11&gt;2001,G11&lt;2005),VLOOKUP(J11,Minimas!$G$15:$L$29,5),IF(AND(G11&gt;2004,G11&lt;2007),VLOOKUP(J11,Minimas!$G$15:$L$29,4),IF(AND(G11&gt;2006,G11&lt;2009),VLOOKUP(J11,Minimas!$G$15:$L$29,3),VLOOKUP(J11,Minimas!$G$15:$L$29,2)))))))</f>
        <v>SE F59</v>
      </c>
      <c r="V11" s="84">
        <f>IF(E11=" "," ",IF(E11="H",10^(0.75194503*LOG(J11/175.508)^2)*S11,IF(E11="F",10^(0.783497476* LOG(J11/153.655)^2)*S11,"")))</f>
        <v>0</v>
      </c>
      <c r="W11" s="43"/>
      <c r="X11" s="43"/>
      <c r="AA11" s="70">
        <f>S11-HLOOKUP(U11,Minimas!$C$3:$CD$12,2,FALSE)</f>
        <v>-65</v>
      </c>
      <c r="AB11" s="70">
        <f>S11-HLOOKUP(U11,Minimas!$C$3:$CD$12,3,FALSE)</f>
        <v>-80</v>
      </c>
      <c r="AC11" s="70">
        <f>S11-HLOOKUP(U11,Minimas!$C$3:$CD$12,4,FALSE)</f>
        <v>-92</v>
      </c>
      <c r="AD11" s="70">
        <f>S11-HLOOKUP(U11,Minimas!$C$3:$CD$12,5,FALSE)</f>
        <v>-107</v>
      </c>
      <c r="AE11" s="70">
        <f>S11-HLOOKUP(U11,Minimas!$C$3:$CD$12,6,FALSE)</f>
        <v>-130</v>
      </c>
      <c r="AF11" s="70">
        <f>S11-HLOOKUP(U11,Minimas!$C$3:$CD$12,7,FALSE)</f>
        <v>-145</v>
      </c>
      <c r="AG11" s="70">
        <f>S11-HLOOKUP(U11,Minimas!$C$3:$CD$12,8,FALSE)</f>
        <v>-165</v>
      </c>
      <c r="AH11" s="70">
        <f>S11-HLOOKUP(U11,Minimas!$C$3:$CD$12,9,FALSE)</f>
        <v>-185</v>
      </c>
      <c r="AI11" s="70">
        <f>S11-HLOOKUP(U11,Minimas!$C$3:$CD$12,10,FALSE)</f>
        <v>-200</v>
      </c>
      <c r="AJ11" s="71" t="str">
        <f>IF(E11=0," ",IF(AI11&gt;=0,$AI$5,IF(AH11&gt;=0,$AH$5,IF(AG11&gt;=0,$AG$5,IF(AF11&gt;=0,$AF$5,IF(AE11&gt;=0,$AE$5,IF(AD11&gt;=0,$AD$5,IF(AC11&gt;=0,$AC$5,IF(AB11&gt;=0,$AB$5,$AA$5)))))))))</f>
        <v>DEB</v>
      </c>
      <c r="AK11" s="71"/>
      <c r="AL11" s="71" t="str">
        <f>IF(AJ11="","",AJ11)</f>
        <v>DEB</v>
      </c>
      <c r="AM11" s="71">
        <f>IF(E11=0," ",IF(AI11&gt;=0,AI11,IF(AH11&gt;=0,AH11,IF(AG11&gt;=0,AG11,IF(AF11&gt;=0,AF11,IF(AE11&gt;=0,AE11,IF(AD11&gt;=0,AD11,IF(AC11&gt;=0,AC11,IF(AB11&gt;=0,AB11,AA11)))))))))</f>
        <v>-65</v>
      </c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</row>
    <row r="12" spans="1:123" s="150" customFormat="1" ht="30.6" customHeight="1" thickBot="1" x14ac:dyDescent="0.45">
      <c r="B12" s="151"/>
      <c r="C12" s="152"/>
      <c r="D12" s="153"/>
      <c r="E12" s="154"/>
      <c r="F12" s="155"/>
      <c r="G12" s="166"/>
      <c r="H12" s="171"/>
      <c r="I12" s="179"/>
      <c r="J12" s="180"/>
      <c r="K12" s="173"/>
      <c r="L12" s="157"/>
      <c r="M12" s="157"/>
      <c r="N12" s="158"/>
      <c r="O12" s="156"/>
      <c r="P12" s="157"/>
      <c r="Q12" s="157"/>
      <c r="R12" s="158"/>
      <c r="S12" s="159"/>
      <c r="T12" s="167"/>
      <c r="U12" s="160"/>
      <c r="V12" s="161"/>
      <c r="W12" s="162"/>
      <c r="X12" s="162"/>
      <c r="AA12" s="163"/>
      <c r="AB12" s="163"/>
      <c r="AC12" s="163"/>
      <c r="AD12" s="163"/>
      <c r="AE12" s="163"/>
      <c r="AF12" s="163"/>
      <c r="AG12" s="163"/>
      <c r="AH12" s="163"/>
      <c r="AI12" s="163"/>
      <c r="AJ12" s="164"/>
      <c r="AK12" s="164"/>
      <c r="AL12" s="164"/>
      <c r="AM12" s="164"/>
    </row>
    <row r="13" spans="1:123" s="5" customFormat="1" ht="30.6" customHeight="1" thickBot="1" x14ac:dyDescent="0.45">
      <c r="B13" s="146" t="s">
        <v>125</v>
      </c>
      <c r="C13" s="103">
        <v>196470</v>
      </c>
      <c r="D13" s="117">
        <v>1</v>
      </c>
      <c r="E13" s="121" t="s">
        <v>126</v>
      </c>
      <c r="F13" s="155" t="s">
        <v>157</v>
      </c>
      <c r="G13" s="123">
        <v>1996</v>
      </c>
      <c r="H13" s="170" t="s">
        <v>141</v>
      </c>
      <c r="I13" s="178" t="s">
        <v>126</v>
      </c>
      <c r="J13" s="176">
        <v>50.2</v>
      </c>
      <c r="K13" s="197">
        <v>60</v>
      </c>
      <c r="L13" s="130">
        <v>-63</v>
      </c>
      <c r="M13" s="198">
        <v>65</v>
      </c>
      <c r="N13" s="97">
        <f>IF(E14="","",IF(MAXA(K13:M13)&lt;=0,0,MAXA(K13:M13)))</f>
        <v>65</v>
      </c>
      <c r="O13" s="201">
        <v>73</v>
      </c>
      <c r="P13" s="198">
        <v>76</v>
      </c>
      <c r="Q13" s="130" t="s">
        <v>164</v>
      </c>
      <c r="R13" s="97">
        <f>IF(E14="","",IF(MAXA(O13:Q13)&lt;=0,0,MAXA(O13:Q13)))</f>
        <v>76</v>
      </c>
      <c r="S13" s="78">
        <f>IF(E14="","",IF(OR(N13=0,R13=0),0,N13+R13))</f>
        <v>141</v>
      </c>
      <c r="T13" s="205" t="str">
        <f>+CONCATENATE(AL13," ",AM13)</f>
        <v>NAT + 3</v>
      </c>
      <c r="U13" s="79" t="str">
        <f>IF(E14=0," ",IF(E14="H",IF(G13&lt;2002,VLOOKUP(J13,Minimas!$A$15:$F$29,6),IF(AND(G13&gt;2001,G13&lt;2005),VLOOKUP(J13,Minimas!$A$15:$F$29,5),IF(AND(G13&gt;2004,G13&lt;2007),VLOOKUP(J13,Minimas!$A$15:$F$29,4),IF(AND(G13&gt;2006,G13&lt;2009),VLOOKUP(J13,Minimas!$A$15:$F$29,3),VLOOKUP(J13,Minimas!$A$15:$F$29,2))))),IF(G13&lt;2002,VLOOKUP(J13,Minimas!$G$15:$L$29,6),IF(AND(G13&gt;2001,G13&lt;2005),VLOOKUP(J13,Minimas!$G$15:$L$29,5),IF(AND(G13&gt;2004,G13&lt;2007),VLOOKUP(J13,Minimas!$G$15:$L$29,4),IF(AND(G13&gt;2006,G13&lt;2009),VLOOKUP(J13,Minimas!$G$15:$L$29,3),VLOOKUP(J13,Minimas!$G$15:$L$29,2)))))))</f>
        <v>SE F55</v>
      </c>
      <c r="V13" s="80">
        <f>IF(E14=" "," ",IF(E14="H",10^(0.75194503*LOG(J13/175.508)^2)*S13,IF(E14="F",10^(0.783497476* LOG(J13/153.655)^2)*S13,"")))</f>
        <v>215.8532149996505</v>
      </c>
      <c r="W13" s="43"/>
      <c r="X13" s="43"/>
      <c r="AA13" s="70">
        <f>S13-HLOOKUP(U13,Minimas!$C$3:$CD$12,2,FALSE)</f>
        <v>81</v>
      </c>
      <c r="AB13" s="70">
        <f>S13-HLOOKUP(U13,Minimas!$C$3:$CD$12,3,FALSE)</f>
        <v>66</v>
      </c>
      <c r="AC13" s="70">
        <f>S13-HLOOKUP(U13,Minimas!$C$3:$CD$12,4,FALSE)</f>
        <v>54</v>
      </c>
      <c r="AD13" s="70">
        <f>S13-HLOOKUP(U13,Minimas!$C$3:$CD$12,5,FALSE)</f>
        <v>39</v>
      </c>
      <c r="AE13" s="70">
        <f>S13-HLOOKUP(U13,Minimas!$C$3:$CD$12,6,FALSE)</f>
        <v>18</v>
      </c>
      <c r="AF13" s="70">
        <f>S13-HLOOKUP(U13,Minimas!$C$3:$CD$12,7,FALSE)</f>
        <v>3</v>
      </c>
      <c r="AG13" s="70">
        <f>S13-HLOOKUP(U13,Minimas!$C$3:$CD$12,8,FALSE)</f>
        <v>-14</v>
      </c>
      <c r="AH13" s="70">
        <f>S13-HLOOKUP(U13,Minimas!$C$3:$CD$12,9,FALSE)</f>
        <v>-34</v>
      </c>
      <c r="AI13" s="70">
        <f>S13-HLOOKUP(U13,Minimas!$C$3:$CD$12,10,FALSE)</f>
        <v>-49</v>
      </c>
      <c r="AJ13" s="71" t="str">
        <f>IF(E14=0," ",IF(AI13&gt;=0,$AI$5,IF(AH13&gt;=0,$AH$5,IF(AG13&gt;=0,$AG$5,IF(AF13&gt;=0,$AF$5,IF(AE13&gt;=0,$AE$5,IF(AD13&gt;=0,$AD$5,IF(AC13&gt;=0,$AC$5,IF(AB13&gt;=0,$AB$5,$AA$5)))))))))</f>
        <v>NAT +</v>
      </c>
      <c r="AK13" s="71"/>
      <c r="AL13" s="71" t="str">
        <f>IF(AJ13="","",AJ13)</f>
        <v>NAT +</v>
      </c>
      <c r="AM13" s="71">
        <f>IF(E14=0," ",IF(AI13&gt;=0,AI13,IF(AH13&gt;=0,AH13,IF(AG13&gt;=0,AG13,IF(AF13&gt;=0,AF13,IF(AE13&gt;=0,AE13,IF(AD13&gt;=0,AD13,IF(AC13&gt;=0,AC13,IF(AB13&gt;=0,AB13,AA13)))))))))</f>
        <v>3</v>
      </c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</row>
    <row r="14" spans="1:123" s="5" customFormat="1" ht="30.6" customHeight="1" x14ac:dyDescent="0.4">
      <c r="B14" s="118" t="s">
        <v>125</v>
      </c>
      <c r="C14" s="165">
        <v>438983</v>
      </c>
      <c r="D14" s="153">
        <v>2</v>
      </c>
      <c r="E14" s="121" t="s">
        <v>126</v>
      </c>
      <c r="F14" s="230" t="s">
        <v>158</v>
      </c>
      <c r="G14" s="166">
        <v>1994</v>
      </c>
      <c r="H14" s="170" t="s">
        <v>141</v>
      </c>
      <c r="I14" s="178" t="s">
        <v>126</v>
      </c>
      <c r="J14" s="176">
        <v>53.5</v>
      </c>
      <c r="K14" s="197">
        <v>55</v>
      </c>
      <c r="L14" s="130">
        <v>-60</v>
      </c>
      <c r="M14" s="198">
        <v>60</v>
      </c>
      <c r="N14" s="98">
        <f>IF(E14="","",IF(MAXA(K14:M14)&lt;=0,0,MAXA(K14:M14)))</f>
        <v>60</v>
      </c>
      <c r="O14" s="201">
        <v>75</v>
      </c>
      <c r="P14" s="198">
        <v>78</v>
      </c>
      <c r="Q14" s="130" t="s">
        <v>164</v>
      </c>
      <c r="R14" s="98">
        <f>IF(E14="","",IF(MAXA(O14:Q14)&lt;=0,0,MAXA(O14:Q14)))</f>
        <v>78</v>
      </c>
      <c r="S14" s="81">
        <f>IF(E14="","",IF(OR(N14=0,R14=0),0,N14+R14))</f>
        <v>138</v>
      </c>
      <c r="T14" s="205" t="str">
        <f>+CONCATENATE(AL14," ",AM14)</f>
        <v>NAT + 0</v>
      </c>
      <c r="U14" s="83" t="str">
        <f>IF(E14=0," ",IF(E14="H",IF(G14&lt;2002,VLOOKUP(J14,Minimas!$A$15:$F$29,6),IF(AND(G14&gt;2001,G14&lt;2005),VLOOKUP(J14,Minimas!$A$15:$F$29,5),IF(AND(G14&gt;2004,G14&lt;2007),VLOOKUP(J14,Minimas!$A$15:$F$29,4),IF(AND(G14&gt;2006,G14&lt;2009),VLOOKUP(J14,Minimas!$A$15:$F$29,3),VLOOKUP(J14,Minimas!$A$15:$F$29,2))))),IF(G14&lt;2002,VLOOKUP(J14,Minimas!$G$15:$L$29,6),IF(AND(G14&gt;2001,G14&lt;2005),VLOOKUP(J14,Minimas!$G$15:$L$29,5),IF(AND(G14&gt;2004,G14&lt;2007),VLOOKUP(J14,Minimas!$G$15:$L$29,4),IF(AND(G14&gt;2006,G14&lt;2009),VLOOKUP(J14,Minimas!$G$15:$L$29,3),VLOOKUP(J14,Minimas!$G$15:$L$29,2)))))))</f>
        <v>SE F55</v>
      </c>
      <c r="V14" s="84">
        <f>IF(E14=" "," ",IF(E14="H",10^(0.75194503*LOG(J14/175.508)^2)*S14,IF(E14="F",10^(0.783497476* LOG(J14/153.655)^2)*S14,"")))</f>
        <v>201.54272768307496</v>
      </c>
      <c r="W14" s="43"/>
      <c r="X14" s="43"/>
      <c r="AA14" s="70">
        <f>S14-HLOOKUP(U14,Minimas!$C$3:$CD$12,2,FALSE)</f>
        <v>78</v>
      </c>
      <c r="AB14" s="70">
        <f>S14-HLOOKUP(U14,Minimas!$C$3:$CD$12,3,FALSE)</f>
        <v>63</v>
      </c>
      <c r="AC14" s="70">
        <f>S14-HLOOKUP(U14,Minimas!$C$3:$CD$12,4,FALSE)</f>
        <v>51</v>
      </c>
      <c r="AD14" s="70">
        <f>S14-HLOOKUP(U14,Minimas!$C$3:$CD$12,5,FALSE)</f>
        <v>36</v>
      </c>
      <c r="AE14" s="70">
        <f>S14-HLOOKUP(U14,Minimas!$C$3:$CD$12,6,FALSE)</f>
        <v>15</v>
      </c>
      <c r="AF14" s="70">
        <f>S14-HLOOKUP(U14,Minimas!$C$3:$CD$12,7,FALSE)</f>
        <v>0</v>
      </c>
      <c r="AG14" s="70">
        <f>S14-HLOOKUP(U14,Minimas!$C$3:$CD$12,8,FALSE)</f>
        <v>-17</v>
      </c>
      <c r="AH14" s="70">
        <f>S14-HLOOKUP(U14,Minimas!$C$3:$CD$12,9,FALSE)</f>
        <v>-37</v>
      </c>
      <c r="AI14" s="70">
        <f>S14-HLOOKUP(U14,Minimas!$C$3:$CD$12,10,FALSE)</f>
        <v>-52</v>
      </c>
      <c r="AJ14" s="71" t="str">
        <f>IF(E14=0," ",IF(AI14&gt;=0,$AI$5,IF(AH14&gt;=0,$AH$5,IF(AG14&gt;=0,$AG$5,IF(AF14&gt;=0,$AF$5,IF(AE14&gt;=0,$AE$5,IF(AD14&gt;=0,$AD$5,IF(AC14&gt;=0,$AC$5,IF(AB14&gt;=0,$AB$5,$AA$5)))))))))</f>
        <v>NAT +</v>
      </c>
      <c r="AK14" s="71"/>
      <c r="AL14" s="71" t="str">
        <f>IF(AJ14="","",AJ14)</f>
        <v>NAT +</v>
      </c>
      <c r="AM14" s="71">
        <f>IF(E14=0," ",IF(AI14&gt;=0,AI14,IF(AH14&gt;=0,AH14,IF(AG14&gt;=0,AG14,IF(AF14&gt;=0,AF14,IF(AE14&gt;=0,AE14,IF(AD14&gt;=0,AD14,IF(AC14&gt;=0,AC14,IF(AB14&gt;=0,AB14,AA14)))))))))</f>
        <v>0</v>
      </c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</row>
    <row r="15" spans="1:123" s="150" customFormat="1" ht="30.6" customHeight="1" x14ac:dyDescent="0.4">
      <c r="A15" s="5"/>
      <c r="B15" s="118" t="s">
        <v>125</v>
      </c>
      <c r="C15" s="103">
        <v>466681</v>
      </c>
      <c r="D15" s="117">
        <v>3</v>
      </c>
      <c r="E15" s="121" t="s">
        <v>126</v>
      </c>
      <c r="F15" s="230" t="s">
        <v>151</v>
      </c>
      <c r="G15" s="123">
        <v>1993</v>
      </c>
      <c r="H15" s="170" t="s">
        <v>141</v>
      </c>
      <c r="I15" s="178" t="s">
        <v>126</v>
      </c>
      <c r="J15" s="176">
        <v>69.3</v>
      </c>
      <c r="K15" s="197">
        <v>47</v>
      </c>
      <c r="L15" s="199">
        <v>-50</v>
      </c>
      <c r="M15" s="198">
        <v>52</v>
      </c>
      <c r="N15" s="98">
        <f>IF(E15="","",IF(MAXA(K15:M15)&lt;=0,0,MAXA(K15:M15)))</f>
        <v>52</v>
      </c>
      <c r="O15" s="201">
        <v>70</v>
      </c>
      <c r="P15" s="198">
        <v>73</v>
      </c>
      <c r="Q15" s="130">
        <v>-75</v>
      </c>
      <c r="R15" s="98">
        <f>IF(E15="","",IF(MAXA(O15:Q15)&lt;=0,0,MAXA(O15:Q15)))</f>
        <v>73</v>
      </c>
      <c r="S15" s="81">
        <f>IF(E15="","",IF(OR(N15=0,R15=0),0,N15+R15))</f>
        <v>125</v>
      </c>
      <c r="T15" s="231" t="str">
        <f>+CONCATENATE(AL15," ",AM15)</f>
        <v>IRG + 3</v>
      </c>
      <c r="U15" s="83" t="str">
        <f>IF(E15=0," ",IF(E15="H",IF(G15&lt;2002,VLOOKUP(J15,Minimas!$A$15:$F$29,6),IF(AND(G15&gt;2001,G15&lt;2005),VLOOKUP(J15,Minimas!$A$15:$F$29,5),IF(AND(G15&gt;2004,G15&lt;2007),VLOOKUP(J15,Minimas!$A$15:$F$29,4),IF(AND(G15&gt;2006,G15&lt;2009),VLOOKUP(J15,Minimas!$A$15:$F$29,3),VLOOKUP(J15,Minimas!$A$15:$F$29,2))))),IF(G15&lt;2002,VLOOKUP(J15,Minimas!$G$15:$L$29,6),IF(AND(G15&gt;2001,G15&lt;2005),VLOOKUP(J15,Minimas!$G$15:$L$29,5),IF(AND(G15&gt;2004,G15&lt;2007),VLOOKUP(J15,Minimas!$G$15:$L$29,4),IF(AND(G15&gt;2006,G15&lt;2009),VLOOKUP(J15,Minimas!$G$15:$L$29,3),VLOOKUP(J15,Minimas!$G$15:$L$29,2)))))))</f>
        <v>SE F71</v>
      </c>
      <c r="V15" s="84">
        <f>IF(E15=" "," ",IF(E15="H",10^(0.75194503*LOG(J15/175.508)^2)*S15,IF(E15="F",10^(0.783497476* LOG(J15/153.655)^2)*S15,"")))</f>
        <v>155.09796053088712</v>
      </c>
      <c r="W15" s="43"/>
      <c r="X15" s="43"/>
      <c r="Y15" s="5"/>
      <c r="Z15" s="5"/>
      <c r="AA15" s="70">
        <f>S15-HLOOKUP(U15,Minimas!$C$3:$CD$12,2,FALSE)</f>
        <v>50</v>
      </c>
      <c r="AB15" s="70">
        <f>S15-HLOOKUP(U15,Minimas!$C$3:$CD$12,3,FALSE)</f>
        <v>35</v>
      </c>
      <c r="AC15" s="70">
        <f>S15-HLOOKUP(U15,Minimas!$C$3:$CD$12,4,FALSE)</f>
        <v>18</v>
      </c>
      <c r="AD15" s="70">
        <f>S15-HLOOKUP(U15,Minimas!$C$3:$CD$12,5,FALSE)</f>
        <v>3</v>
      </c>
      <c r="AE15" s="70">
        <f>S15-HLOOKUP(U15,Minimas!$C$3:$CD$12,6,FALSE)</f>
        <v>-17</v>
      </c>
      <c r="AF15" s="70">
        <f>S15-HLOOKUP(U15,Minimas!$C$3:$CD$12,7,FALSE)</f>
        <v>-40</v>
      </c>
      <c r="AG15" s="70">
        <f>S15-HLOOKUP(U15,Minimas!$C$3:$CD$12,8,FALSE)</f>
        <v>-60</v>
      </c>
      <c r="AH15" s="70">
        <f>S15-HLOOKUP(U15,Minimas!$C$3:$CD$12,9,FALSE)</f>
        <v>-80</v>
      </c>
      <c r="AI15" s="70">
        <f>S15-HLOOKUP(U15,Minimas!$C$3:$CD$12,10,FALSE)</f>
        <v>-100</v>
      </c>
      <c r="AJ15" s="71" t="str">
        <f>IF(E15=0," ",IF(AI15&gt;=0,$AI$5,IF(AH15&gt;=0,$AH$5,IF(AG15&gt;=0,$AG$5,IF(AF15&gt;=0,$AF$5,IF(AE15&gt;=0,$AE$5,IF(AD15&gt;=0,$AD$5,IF(AC15&gt;=0,$AC$5,IF(AB15&gt;=0,$AB$5,$AA$5)))))))))</f>
        <v>IRG +</v>
      </c>
      <c r="AK15" s="71"/>
      <c r="AL15" s="71" t="str">
        <f>IF(AJ15="","",AJ15)</f>
        <v>IRG +</v>
      </c>
      <c r="AM15" s="71">
        <f>IF(E15=0," ",IF(AI15&gt;=0,AI15,IF(AH15&gt;=0,AH15,IF(AG15&gt;=0,AG15,IF(AF15&gt;=0,AF15,IF(AE15&gt;=0,AE15,IF(AD15&gt;=0,AD15,IF(AC15&gt;=0,AC15,IF(AB15&gt;=0,AB15,AA15)))))))))</f>
        <v>3</v>
      </c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</row>
    <row r="16" spans="1:123" s="5" customFormat="1" ht="30" customHeight="1" thickBot="1" x14ac:dyDescent="0.35">
      <c r="B16" s="118"/>
      <c r="C16" s="86"/>
      <c r="D16" s="87"/>
      <c r="E16" s="88"/>
      <c r="F16" s="89"/>
      <c r="G16" s="90"/>
      <c r="H16" s="170"/>
      <c r="I16" s="178"/>
      <c r="J16" s="176"/>
      <c r="K16" s="174"/>
      <c r="L16" s="132"/>
      <c r="M16" s="132"/>
      <c r="N16" s="99" t="str">
        <f t="shared" ref="N16" si="2">IF(E16="","",IF(MAXA(K16:M16)&lt;=0,0,MAXA(K16:M16)))</f>
        <v/>
      </c>
      <c r="O16" s="127"/>
      <c r="P16" s="132"/>
      <c r="Q16" s="132"/>
      <c r="R16" s="99" t="str">
        <f t="shared" ref="R16" si="3">IF(E16="","",IF(MAXA(O16:Q16)&lt;=0,0,MAXA(O16:Q16)))</f>
        <v/>
      </c>
      <c r="S16" s="91" t="str">
        <f t="shared" ref="S16" si="4">IF(E16="","",IF(OR(N16=0,R16=0),0,N16+R16))</f>
        <v/>
      </c>
      <c r="T16" s="203" t="str">
        <f t="shared" ref="T16" si="5">+CONCATENATE(AL16," ",AM16)</f>
        <v xml:space="preserve">   </v>
      </c>
      <c r="U16" s="93" t="str">
        <f>IF(E16=0," ",IF(E16="H",IF(G16&lt;2002,VLOOKUP(J16,Minimas!$A$15:$F$29,6),IF(AND(G16&gt;2001,G16&lt;2005),VLOOKUP(J16,Minimas!$A$15:$F$29,5),IF(AND(G16&gt;2004,G16&lt;2007),VLOOKUP(J16,Minimas!$A$15:$F$29,4),IF(AND(G16&gt;2006,G16&lt;2009),VLOOKUP(J16,Minimas!$A$15:$F$29,3),VLOOKUP(J16,Minimas!$A$15:$F$29,2))))),IF(G16&lt;2002,VLOOKUP(J16,Minimas!$G$15:$L$29,6),IF(AND(G16&gt;2001,G16&lt;2005),VLOOKUP(J16,Minimas!$G$15:$L$29,5),IF(AND(G16&gt;2004,G16&lt;2007),VLOOKUP(J16,Minimas!$G$15:$L$29,4),IF(AND(G16&gt;2006,G16&lt;2009),VLOOKUP(J16,Minimas!$G$15:$L$29,3),VLOOKUP(J16,Minimas!$G$15:$L$29,2)))))))</f>
        <v xml:space="preserve"> </v>
      </c>
      <c r="V16" s="94"/>
      <c r="W16" s="43"/>
      <c r="X16" s="43"/>
      <c r="AA16" s="70" t="e">
        <f>S16-HLOOKUP(U16,Minimas!$C$3:$CD$12,2,FALSE)</f>
        <v>#VALUE!</v>
      </c>
      <c r="AB16" s="70" t="e">
        <f>S16-HLOOKUP(U16,Minimas!$C$3:$CD$12,3,FALSE)</f>
        <v>#VALUE!</v>
      </c>
      <c r="AC16" s="70" t="e">
        <f>S16-HLOOKUP(U16,Minimas!$C$3:$CD$12,4,FALSE)</f>
        <v>#VALUE!</v>
      </c>
      <c r="AD16" s="70" t="e">
        <f>S16-HLOOKUP(U16,Minimas!$C$3:$CD$12,5,FALSE)</f>
        <v>#VALUE!</v>
      </c>
      <c r="AE16" s="70" t="e">
        <f>S16-HLOOKUP(U16,Minimas!$C$3:$CD$12,6,FALSE)</f>
        <v>#VALUE!</v>
      </c>
      <c r="AF16" s="70" t="e">
        <f>S16-HLOOKUP(U16,Minimas!$C$3:$CD$12,7,FALSE)</f>
        <v>#VALUE!</v>
      </c>
      <c r="AG16" s="70" t="e">
        <f>S16-HLOOKUP(U16,Minimas!$C$3:$CD$12,8,FALSE)</f>
        <v>#VALUE!</v>
      </c>
      <c r="AH16" s="70" t="e">
        <f>S16-HLOOKUP(U16,Minimas!$C$3:$CD$12,9,FALSE)</f>
        <v>#VALUE!</v>
      </c>
      <c r="AI16" s="70" t="e">
        <f>S16-HLOOKUP(U16,Minimas!$C$3:$CD$12,10,FALSE)</f>
        <v>#VALUE!</v>
      </c>
      <c r="AJ16" s="71" t="str">
        <f t="shared" ref="AJ16" si="6">IF(E16=0," ",IF(AI16&gt;=0,$AI$5,IF(AH16&gt;=0,$AH$5,IF(AG16&gt;=0,$AG$5,IF(AF16&gt;=0,$AF$5,IF(AE16&gt;=0,$AE$5,IF(AD16&gt;=0,$AD$5,IF(AC16&gt;=0,$AC$5,IF(AB16&gt;=0,$AB$5,$AA$5)))))))))</f>
        <v xml:space="preserve"> </v>
      </c>
      <c r="AK16" s="71"/>
      <c r="AL16" s="71" t="str">
        <f t="shared" ref="AL16" si="7">IF(AJ16="","",AJ16)</f>
        <v xml:space="preserve"> </v>
      </c>
      <c r="AM16" s="71" t="str">
        <f t="shared" ref="AM16" si="8">IF(E16=0," ",IF(AI16&gt;=0,AI16,IF(AH16&gt;=0,AH16,IF(AG16&gt;=0,AG16,IF(AF16&gt;=0,AF16,IF(AE16&gt;=0,AE16,IF(AD16&gt;=0,AD16,IF(AC16&gt;=0,AC16,IF(AB16&gt;=0,AB16,AA16)))))))))</f>
        <v xml:space="preserve"> </v>
      </c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</row>
    <row r="17" spans="1:16" x14ac:dyDescent="0.25">
      <c r="A17" s="6"/>
      <c r="N17" s="1"/>
    </row>
    <row r="18" spans="1:16" x14ac:dyDescent="0.25">
      <c r="A18" s="6"/>
    </row>
    <row r="19" spans="1:16" ht="24" customHeight="1" x14ac:dyDescent="0.25">
      <c r="F19" s="115" t="s">
        <v>127</v>
      </c>
      <c r="G19" s="115"/>
      <c r="H19" s="137" t="s">
        <v>167</v>
      </c>
      <c r="I19" s="138" t="s">
        <v>137</v>
      </c>
      <c r="K19" s="115"/>
      <c r="L19" s="129" t="s">
        <v>128</v>
      </c>
      <c r="M19" s="115"/>
      <c r="N19" s="143" t="s">
        <v>138</v>
      </c>
      <c r="P19" s="3"/>
    </row>
    <row r="20" spans="1:16" ht="17.399999999999999" x14ac:dyDescent="0.25">
      <c r="I20" s="138"/>
    </row>
    <row r="21" spans="1:16" ht="20.399999999999999" x14ac:dyDescent="0.25">
      <c r="F21" s="115" t="s">
        <v>127</v>
      </c>
      <c r="G21" s="115"/>
      <c r="H21" s="137" t="s">
        <v>136</v>
      </c>
      <c r="I21" s="138" t="s">
        <v>137</v>
      </c>
    </row>
    <row r="23" spans="1:16" ht="20.399999999999999" x14ac:dyDescent="0.25">
      <c r="F23" s="115" t="s">
        <v>127</v>
      </c>
      <c r="G23" s="115"/>
      <c r="H23" s="137" t="s">
        <v>162</v>
      </c>
    </row>
  </sheetData>
  <sortState xmlns:xlrd2="http://schemas.microsoft.com/office/spreadsheetml/2017/richdata2" ref="A13:DS15">
    <sortCondition descending="1" ref="S13:S15"/>
  </sortState>
  <mergeCells count="6">
    <mergeCell ref="D2:J2"/>
    <mergeCell ref="M2:R2"/>
    <mergeCell ref="U2:V2"/>
    <mergeCell ref="D3:J3"/>
    <mergeCell ref="M3:R3"/>
    <mergeCell ref="U3:V3"/>
  </mergeCells>
  <conditionalFormatting sqref="O10:Q12 K10:M12 K14:M16 O14:Q16">
    <cfRule type="cellIs" dxfId="25" priority="51" operator="lessThan">
      <formula>0</formula>
    </cfRule>
  </conditionalFormatting>
  <conditionalFormatting sqref="O7:Q12 K7:M12 K14:M16 O14:Q16">
    <cfRule type="cellIs" dxfId="24" priority="50" operator="lessThan">
      <formula>0</formula>
    </cfRule>
  </conditionalFormatting>
  <conditionalFormatting sqref="K13:M13">
    <cfRule type="cellIs" dxfId="23" priority="4" operator="lessThan">
      <formula>0</formula>
    </cfRule>
  </conditionalFormatting>
  <conditionalFormatting sqref="K13:M13">
    <cfRule type="cellIs" dxfId="22" priority="3" operator="lessThan">
      <formula>0</formula>
    </cfRule>
  </conditionalFormatting>
  <conditionalFormatting sqref="O13:Q13">
    <cfRule type="cellIs" dxfId="21" priority="2" operator="lessThan">
      <formula>0</formula>
    </cfRule>
  </conditionalFormatting>
  <conditionalFormatting sqref="O13:Q13">
    <cfRule type="cellIs" dxfId="2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2" orientation="landscape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DS28"/>
  <sheetViews>
    <sheetView topLeftCell="A10" zoomScale="70" zoomScaleNormal="70" workbookViewId="0">
      <selection activeCell="M28" sqref="M28"/>
    </sheetView>
  </sheetViews>
  <sheetFormatPr baseColWidth="10" defaultColWidth="11.44140625" defaultRowHeight="13.2" x14ac:dyDescent="0.25"/>
  <cols>
    <col min="1" max="1" width="1.6640625" style="1" customWidth="1"/>
    <col min="2" max="2" width="5.44140625" style="1" bestFit="1" customWidth="1"/>
    <col min="3" max="3" width="9.6640625" style="1" customWidth="1"/>
    <col min="4" max="5" width="6.6640625" style="1" customWidth="1"/>
    <col min="6" max="6" width="43" style="1" bestFit="1" customWidth="1"/>
    <col min="7" max="7" width="7.5546875" style="1" bestFit="1" customWidth="1"/>
    <col min="8" max="8" width="45.88671875" style="1" customWidth="1"/>
    <col min="9" max="9" width="9.33203125" style="2" customWidth="1"/>
    <col min="10" max="10" width="8.6640625" style="1" customWidth="1"/>
    <col min="11" max="11" width="14.33203125" style="1" customWidth="1"/>
    <col min="12" max="13" width="9.33203125" style="1" customWidth="1"/>
    <col min="14" max="14" width="9.33203125" style="3" customWidth="1"/>
    <col min="15" max="17" width="9.33203125" style="1" customWidth="1"/>
    <col min="18" max="19" width="9.33203125" style="3" customWidth="1"/>
    <col min="20" max="20" width="15.33203125" style="4" customWidth="1"/>
    <col min="21" max="21" width="12" style="1" bestFit="1" customWidth="1"/>
    <col min="22" max="22" width="13" style="1" customWidth="1"/>
    <col min="23" max="24" width="1.6640625" style="1" customWidth="1"/>
    <col min="25" max="26" width="11.44140625" style="1" customWidth="1"/>
    <col min="27" max="39" width="11.44140625" style="37" hidden="1" customWidth="1"/>
    <col min="40" max="106" width="11.44140625" style="37"/>
    <col min="107" max="16384" width="11.44140625" style="1"/>
  </cols>
  <sheetData>
    <row r="1" spans="1:123" ht="5.0999999999999996" customHeight="1" x14ac:dyDescent="0.25"/>
    <row r="2" spans="1:123" s="10" customFormat="1" ht="30" customHeight="1" x14ac:dyDescent="0.25">
      <c r="B2" s="11"/>
      <c r="C2" s="11"/>
      <c r="D2" s="206" t="s">
        <v>6</v>
      </c>
      <c r="E2" s="207"/>
      <c r="F2" s="207"/>
      <c r="G2" s="207"/>
      <c r="H2" s="207"/>
      <c r="I2" s="207"/>
      <c r="J2" s="207"/>
      <c r="K2" s="74" t="s">
        <v>156</v>
      </c>
      <c r="L2" s="73"/>
      <c r="M2" s="207" t="s">
        <v>7</v>
      </c>
      <c r="N2" s="207"/>
      <c r="O2" s="207"/>
      <c r="P2" s="207"/>
      <c r="Q2" s="207"/>
      <c r="R2" s="207"/>
      <c r="S2" s="73"/>
      <c r="T2" s="73"/>
      <c r="U2" s="207" t="s">
        <v>16</v>
      </c>
      <c r="V2" s="208"/>
      <c r="W2" s="11"/>
      <c r="X2" s="11"/>
      <c r="Y2" s="11"/>
      <c r="Z2" s="11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</row>
    <row r="3" spans="1:123" s="10" customFormat="1" ht="30" customHeight="1" x14ac:dyDescent="0.25">
      <c r="B3" s="11"/>
      <c r="C3" s="11"/>
      <c r="D3" s="209" t="s">
        <v>154</v>
      </c>
      <c r="E3" s="210"/>
      <c r="F3" s="210"/>
      <c r="G3" s="210"/>
      <c r="H3" s="210"/>
      <c r="I3" s="210"/>
      <c r="J3" s="210"/>
      <c r="K3" s="122">
        <v>9</v>
      </c>
      <c r="L3" s="75"/>
      <c r="M3" s="210" t="s">
        <v>142</v>
      </c>
      <c r="N3" s="210"/>
      <c r="O3" s="210"/>
      <c r="P3" s="210"/>
      <c r="Q3" s="210"/>
      <c r="R3" s="210"/>
      <c r="S3" s="75"/>
      <c r="T3" s="75"/>
      <c r="U3" s="211">
        <v>44913</v>
      </c>
      <c r="V3" s="212"/>
      <c r="W3" s="11"/>
      <c r="X3" s="11"/>
      <c r="Y3" s="11"/>
      <c r="Z3" s="11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</row>
    <row r="4" spans="1:123" s="9" customFormat="1" ht="9.9" customHeight="1" x14ac:dyDescent="0.25">
      <c r="A4" s="8"/>
      <c r="B4" s="16"/>
      <c r="C4" s="17"/>
      <c r="D4" s="18"/>
      <c r="E4" s="18"/>
      <c r="F4" s="19"/>
      <c r="G4" s="21"/>
      <c r="H4" s="22"/>
      <c r="I4" s="23"/>
      <c r="J4" s="24"/>
      <c r="K4" s="25"/>
      <c r="L4" s="25"/>
      <c r="M4" s="25"/>
      <c r="N4" s="26"/>
      <c r="O4" s="25"/>
      <c r="P4" s="25"/>
      <c r="Q4" s="25"/>
      <c r="R4" s="26"/>
      <c r="S4" s="26"/>
      <c r="T4" s="27"/>
      <c r="U4" s="19"/>
      <c r="V4" s="19"/>
      <c r="W4" s="7"/>
      <c r="X4" s="7"/>
      <c r="Y4" s="7"/>
      <c r="Z4" s="7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</row>
    <row r="5" spans="1:123" s="15" customFormat="1" ht="18" customHeight="1" thickBot="1" x14ac:dyDescent="0.3">
      <c r="A5" s="13"/>
      <c r="B5" s="100" t="s">
        <v>10</v>
      </c>
      <c r="C5" s="101" t="s">
        <v>11</v>
      </c>
      <c r="D5" s="101" t="s">
        <v>8</v>
      </c>
      <c r="E5" s="101" t="s">
        <v>31</v>
      </c>
      <c r="F5" s="101" t="s">
        <v>0</v>
      </c>
      <c r="G5" s="101" t="s">
        <v>13</v>
      </c>
      <c r="H5" s="101" t="s">
        <v>12</v>
      </c>
      <c r="I5" s="102" t="s">
        <v>5</v>
      </c>
      <c r="J5" s="102" t="s">
        <v>1</v>
      </c>
      <c r="K5" s="76">
        <v>1</v>
      </c>
      <c r="L5" s="76">
        <v>2</v>
      </c>
      <c r="M5" s="76">
        <v>3</v>
      </c>
      <c r="N5" s="102" t="s">
        <v>14</v>
      </c>
      <c r="O5" s="76">
        <v>1</v>
      </c>
      <c r="P5" s="76">
        <v>2</v>
      </c>
      <c r="Q5" s="76">
        <v>3</v>
      </c>
      <c r="R5" s="101" t="s">
        <v>15</v>
      </c>
      <c r="S5" s="101" t="s">
        <v>2</v>
      </c>
      <c r="T5" s="101" t="s">
        <v>3</v>
      </c>
      <c r="U5" s="102" t="s">
        <v>9</v>
      </c>
      <c r="V5" s="102" t="s">
        <v>4</v>
      </c>
      <c r="W5" s="42"/>
      <c r="X5" s="14"/>
      <c r="Y5" s="14"/>
      <c r="Z5" s="40"/>
      <c r="AA5" s="77" t="s">
        <v>112</v>
      </c>
      <c r="AB5" s="77" t="s">
        <v>113</v>
      </c>
      <c r="AC5" s="77" t="s">
        <v>114</v>
      </c>
      <c r="AD5" s="77" t="s">
        <v>115</v>
      </c>
      <c r="AE5" s="77" t="s">
        <v>116</v>
      </c>
      <c r="AF5" s="77" t="s">
        <v>117</v>
      </c>
      <c r="AG5" s="77" t="s">
        <v>118</v>
      </c>
      <c r="AH5" s="77" t="s">
        <v>119</v>
      </c>
      <c r="AI5" s="77" t="s">
        <v>120</v>
      </c>
      <c r="AJ5" s="68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</row>
    <row r="6" spans="1:123" s="9" customFormat="1" ht="5.0999999999999996" customHeight="1" x14ac:dyDescent="0.25">
      <c r="A6" s="8"/>
      <c r="B6" s="16"/>
      <c r="C6" s="17"/>
      <c r="D6" s="19"/>
      <c r="E6" s="19"/>
      <c r="F6" s="20"/>
      <c r="G6" s="23"/>
      <c r="H6" s="22"/>
      <c r="I6" s="18"/>
      <c r="J6" s="24"/>
      <c r="K6" s="25"/>
      <c r="L6" s="25"/>
      <c r="M6" s="25"/>
      <c r="N6" s="26"/>
      <c r="O6" s="25"/>
      <c r="P6" s="25"/>
      <c r="Q6" s="25"/>
      <c r="R6" s="26"/>
      <c r="S6" s="95"/>
      <c r="T6" s="96"/>
      <c r="U6" s="96"/>
      <c r="V6" s="96"/>
      <c r="W6" s="7"/>
      <c r="X6" s="7"/>
      <c r="Y6" s="7"/>
      <c r="Z6" s="7"/>
      <c r="AA6" s="69" t="s">
        <v>121</v>
      </c>
      <c r="AB6" s="69" t="s">
        <v>122</v>
      </c>
      <c r="AC6" s="69" t="s">
        <v>114</v>
      </c>
      <c r="AD6" s="69" t="s">
        <v>115</v>
      </c>
      <c r="AE6" s="69" t="s">
        <v>116</v>
      </c>
      <c r="AF6" s="69" t="s">
        <v>117</v>
      </c>
      <c r="AG6" s="69" t="s">
        <v>118</v>
      </c>
      <c r="AH6" s="69" t="s">
        <v>119</v>
      </c>
      <c r="AI6" s="69" t="s">
        <v>120</v>
      </c>
      <c r="AJ6" s="69"/>
      <c r="AK6" s="67"/>
      <c r="AL6" s="67"/>
      <c r="AM6" s="67"/>
      <c r="AN6" s="67"/>
      <c r="AO6" s="67"/>
      <c r="AP6" s="67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</row>
    <row r="7" spans="1:123" s="5" customFormat="1" ht="28.95" customHeight="1" x14ac:dyDescent="0.25">
      <c r="B7" s="107"/>
      <c r="C7" s="106"/>
      <c r="D7" s="108"/>
      <c r="E7" s="107"/>
      <c r="F7" s="114"/>
      <c r="G7" s="119">
        <v>1</v>
      </c>
      <c r="H7" s="140" t="s">
        <v>143</v>
      </c>
      <c r="I7" s="141" t="s">
        <v>139</v>
      </c>
      <c r="J7" s="227"/>
      <c r="K7" s="133"/>
      <c r="L7" s="134"/>
      <c r="M7" s="134"/>
      <c r="N7" s="109"/>
      <c r="O7" s="135"/>
      <c r="P7" s="134"/>
      <c r="Q7" s="134"/>
      <c r="R7" s="109"/>
      <c r="S7" s="110"/>
      <c r="T7" s="217"/>
      <c r="U7" s="218"/>
      <c r="V7" s="219"/>
      <c r="W7" s="43"/>
      <c r="X7" s="43"/>
      <c r="AA7" s="70"/>
      <c r="AB7" s="70"/>
      <c r="AC7" s="70"/>
      <c r="AD7" s="70"/>
      <c r="AE7" s="70"/>
      <c r="AF7" s="70"/>
      <c r="AG7" s="70"/>
      <c r="AH7" s="70"/>
      <c r="AI7" s="70"/>
      <c r="AJ7" s="71"/>
      <c r="AK7" s="71"/>
      <c r="AL7" s="71"/>
      <c r="AM7" s="7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</row>
    <row r="8" spans="1:123" s="5" customFormat="1" ht="28.95" customHeight="1" x14ac:dyDescent="0.25">
      <c r="B8" s="105" t="s">
        <v>125</v>
      </c>
      <c r="C8" s="106">
        <v>402275</v>
      </c>
      <c r="D8" s="108">
        <v>1</v>
      </c>
      <c r="E8" s="105" t="s">
        <v>124</v>
      </c>
      <c r="F8" s="229" t="s">
        <v>133</v>
      </c>
      <c r="G8" s="119">
        <v>2005</v>
      </c>
      <c r="H8" s="136" t="s">
        <v>134</v>
      </c>
      <c r="I8" s="120" t="s">
        <v>126</v>
      </c>
      <c r="J8" s="228">
        <v>72.900000000000006</v>
      </c>
      <c r="K8" s="201">
        <v>73</v>
      </c>
      <c r="L8" s="198">
        <v>76</v>
      </c>
      <c r="M8" s="130">
        <v>-80</v>
      </c>
      <c r="N8" s="98">
        <f>IF(E8="","",IF(MAXA(K8:M8)&lt;=0,0,MAXA(K8:M8)))</f>
        <v>76</v>
      </c>
      <c r="O8" s="201">
        <v>90</v>
      </c>
      <c r="P8" s="130">
        <v>-95</v>
      </c>
      <c r="Q8" s="130">
        <v>-95</v>
      </c>
      <c r="R8" s="98">
        <f>IF(E8="","",IF(MAXA(O8:Q8)&lt;=0,0,MAXA(O8:Q8)))</f>
        <v>90</v>
      </c>
      <c r="S8" s="81">
        <f>IF(E8="","",IF(OR(N8=0,R8=0),0,N8+R8))</f>
        <v>166</v>
      </c>
      <c r="T8" s="220" t="str">
        <f>+CONCATENATE(AL8," ",AM8)</f>
        <v>IRG + 6</v>
      </c>
      <c r="U8" s="221" t="str">
        <f>IF(E8=0," ",IF(E8="H",IF(G8&lt;2002,VLOOKUP(J8,Minimas!$A$15:$F$29,6),IF(AND(G8&gt;2001,G8&lt;2005),VLOOKUP(J8,Minimas!$A$15:$F$29,5),IF(AND(G8&gt;2004,G8&lt;2007),VLOOKUP(J8,Minimas!$A$15:$F$29,4),IF(AND(G8&gt;2006,G8&lt;2009),VLOOKUP(J8,Minimas!$A$15:$F$29,3),VLOOKUP(J8,Minimas!$A$15:$F$29,2))))),IF(G8&lt;2002,VLOOKUP(J8,Minimas!$G$15:$L$29,6),IF(AND(G8&gt;2001,G8&lt;2005),VLOOKUP(J8,Minimas!$G$15:$L$29,5),IF(AND(G8&gt;2004,G8&lt;2007),VLOOKUP(J8,Minimas!$G$15:$L$29,4),IF(AND(G8&gt;2006,G8&lt;2009),VLOOKUP(J8,Minimas!$G$15:$L$29,3),VLOOKUP(J8,Minimas!$G$15:$L$29,2)))))))</f>
        <v>U17 M73</v>
      </c>
      <c r="V8" s="222">
        <f>IF(E8=" "," ",IF(E8="H",10^(0.75194503*LOG(J8/175.508)^2)*S8,IF(E8="F",10^(0.783497476* LOG(J8/153.655)^2)*S8,"")))</f>
        <v>213.59332379739104</v>
      </c>
      <c r="W8" s="43"/>
      <c r="X8" s="43"/>
      <c r="AA8" s="70">
        <f>S8-HLOOKUP(U8,Minimas!$C$3:$CD$12,2,FALSE)</f>
        <v>66</v>
      </c>
      <c r="AB8" s="70">
        <f>S8-HLOOKUP(U8,Minimas!$C$3:$CD$12,3,FALSE)</f>
        <v>46</v>
      </c>
      <c r="AC8" s="70">
        <f>S8-HLOOKUP(U8,Minimas!$C$3:$CD$12,4,FALSE)</f>
        <v>26</v>
      </c>
      <c r="AD8" s="70">
        <f>S8-HLOOKUP(U8,Minimas!$C$3:$CD$12,5,FALSE)</f>
        <v>6</v>
      </c>
      <c r="AE8" s="70">
        <f>S8-HLOOKUP(U8,Minimas!$C$3:$CD$12,6,FALSE)</f>
        <v>-14</v>
      </c>
      <c r="AF8" s="70">
        <f>S8-HLOOKUP(U8,Minimas!$C$3:$CD$12,7,FALSE)</f>
        <v>-34</v>
      </c>
      <c r="AG8" s="70">
        <f>S8-HLOOKUP(U8,Minimas!$C$3:$CD$12,8,FALSE)</f>
        <v>-54</v>
      </c>
      <c r="AH8" s="70">
        <f>S8-HLOOKUP(U8,Minimas!$C$3:$CD$12,9,FALSE)</f>
        <v>-74</v>
      </c>
      <c r="AI8" s="70">
        <f>S8-HLOOKUP(U8,Minimas!$C$3:$CD$12,10,FALSE)</f>
        <v>-149</v>
      </c>
      <c r="AJ8" s="71" t="str">
        <f t="shared" ref="AJ8" si="0">IF(E8=0," ",IF(AI8&gt;=0,$AI$5,IF(AH8&gt;=0,$AH$5,IF(AG8&gt;=0,$AG$5,IF(AF8&gt;=0,$AF$5,IF(AE8&gt;=0,$AE$5,IF(AD8&gt;=0,$AD$5,IF(AC8&gt;=0,$AC$5,IF(AB8&gt;=0,$AB$5,$AA$5)))))))))</f>
        <v>IRG +</v>
      </c>
      <c r="AK8" s="71"/>
      <c r="AL8" s="71" t="str">
        <f>IF(AJ8="","",AJ8)</f>
        <v>IRG +</v>
      </c>
      <c r="AM8" s="71">
        <f t="shared" ref="AM8" si="1">IF(E8=0," ",IF(AI8&gt;=0,AI8,IF(AH8&gt;=0,AH8,IF(AG8&gt;=0,AG8,IF(AF8&gt;=0,AF8,IF(AE8&gt;=0,AE8,IF(AD8&gt;=0,AD8,IF(AC8&gt;=0,AC8,IF(AB8&gt;=0,AB8,AA8)))))))))</f>
        <v>6</v>
      </c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</row>
    <row r="9" spans="1:123" s="5" customFormat="1" ht="28.95" customHeight="1" x14ac:dyDescent="0.25">
      <c r="B9" s="107"/>
      <c r="C9" s="106"/>
      <c r="D9" s="108"/>
      <c r="E9" s="107"/>
      <c r="F9" s="114"/>
      <c r="G9" s="119">
        <v>1</v>
      </c>
      <c r="H9" s="140" t="s">
        <v>149</v>
      </c>
      <c r="I9" s="141" t="s">
        <v>150</v>
      </c>
      <c r="J9" s="227"/>
      <c r="K9" s="133"/>
      <c r="L9" s="134"/>
      <c r="M9" s="134"/>
      <c r="N9" s="109"/>
      <c r="O9" s="135"/>
      <c r="P9" s="134"/>
      <c r="Q9" s="134"/>
      <c r="R9" s="109"/>
      <c r="S9" s="110"/>
      <c r="T9" s="217"/>
      <c r="U9" s="218"/>
      <c r="V9" s="219"/>
      <c r="W9" s="43"/>
      <c r="X9" s="43"/>
      <c r="AA9" s="70"/>
      <c r="AB9" s="70"/>
      <c r="AC9" s="70"/>
      <c r="AD9" s="70"/>
      <c r="AE9" s="70"/>
      <c r="AF9" s="70"/>
      <c r="AG9" s="70"/>
      <c r="AH9" s="70"/>
      <c r="AI9" s="70"/>
      <c r="AJ9" s="71"/>
      <c r="AK9" s="71"/>
      <c r="AL9" s="71"/>
      <c r="AM9" s="7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</row>
    <row r="10" spans="1:123" s="5" customFormat="1" ht="28.95" customHeight="1" x14ac:dyDescent="0.4">
      <c r="B10" s="116" t="s">
        <v>125</v>
      </c>
      <c r="C10" s="144">
        <v>334661</v>
      </c>
      <c r="D10" s="117" t="s">
        <v>165</v>
      </c>
      <c r="E10" s="105" t="s">
        <v>124</v>
      </c>
      <c r="F10" s="155" t="s">
        <v>145</v>
      </c>
      <c r="G10" s="149">
        <v>2002</v>
      </c>
      <c r="H10" s="142" t="s">
        <v>134</v>
      </c>
      <c r="I10" s="121" t="s">
        <v>126</v>
      </c>
      <c r="J10" s="228">
        <v>64.5</v>
      </c>
      <c r="K10" s="201">
        <v>94</v>
      </c>
      <c r="L10" s="198">
        <v>98</v>
      </c>
      <c r="M10" s="130">
        <v>-100</v>
      </c>
      <c r="N10" s="98">
        <f t="shared" ref="N10" si="2">IF(E10="","",IF(MAXA(K10:M10)&lt;=0,0,MAXA(K10:M10)))</f>
        <v>98</v>
      </c>
      <c r="O10" s="126">
        <v>-120</v>
      </c>
      <c r="P10" s="130">
        <v>-120</v>
      </c>
      <c r="Q10" s="130">
        <v>-120</v>
      </c>
      <c r="R10" s="98">
        <f t="shared" ref="R10" si="3">IF(E10="","",IF(MAXA(O10:Q10)&lt;=0,0,MAXA(O10:Q10)))</f>
        <v>0</v>
      </c>
      <c r="S10" s="81">
        <f t="shared" ref="S10" si="4">IF(E10="","",IF(OR(N10=0,R10=0),0,N10+R10))</f>
        <v>0</v>
      </c>
      <c r="T10" s="235" t="str">
        <f t="shared" ref="T10" si="5">+CONCATENATE(AL10," ",AM10)</f>
        <v>DEB -105</v>
      </c>
      <c r="U10" s="221" t="str">
        <f>IF(E10=0," ",IF(E10="H",IF(G10&lt;2002,VLOOKUP(J10,Minimas!$A$15:$F$29,6),IF(AND(G10&gt;2001,G10&lt;2005),VLOOKUP(J10,Minimas!$A$15:$F$29,5),IF(AND(G10&gt;2004,G10&lt;2007),VLOOKUP(J10,Minimas!$A$15:$F$29,4),IF(AND(G10&gt;2006,G10&lt;2009),VLOOKUP(J10,Minimas!$A$15:$F$29,3),VLOOKUP(J10,Minimas!$A$15:$F$29,2))))),IF(G10&lt;2002,VLOOKUP(J10,Minimas!$G$15:$L$29,6),IF(AND(G10&gt;2001,G10&lt;2005),VLOOKUP(J10,Minimas!$G$15:$L$29,5),IF(AND(G10&gt;2004,G10&lt;2007),VLOOKUP(J10,Minimas!$G$15:$L$29,4),IF(AND(G10&gt;2006,G10&lt;2009),VLOOKUP(J10,Minimas!$G$15:$L$29,3),VLOOKUP(J10,Minimas!$G$15:$L$29,2)))))))</f>
        <v>U20 M67</v>
      </c>
      <c r="V10" s="222">
        <f t="shared" ref="V10" si="6">IF(E10=" "," ",IF(E10="H",10^(0.75194503*LOG(J10/175.508)^2)*S10,IF(E10="F",10^(0.783497476* LOG(J10/153.655)^2)*S10,"")))</f>
        <v>0</v>
      </c>
      <c r="W10" s="43"/>
      <c r="X10" s="43"/>
      <c r="AA10" s="70">
        <f>S10-HLOOKUP(U10,Minimas!$C$3:$CD$12,2,FALSE)</f>
        <v>-105</v>
      </c>
      <c r="AB10" s="70">
        <f>S10-HLOOKUP(U10,Minimas!$C$3:$CD$12,3,FALSE)</f>
        <v>-125</v>
      </c>
      <c r="AC10" s="70">
        <f>S10-HLOOKUP(U10,Minimas!$C$3:$CD$12,4,FALSE)</f>
        <v>-150</v>
      </c>
      <c r="AD10" s="70">
        <f>S10-HLOOKUP(U10,Minimas!$C$3:$CD$12,5,FALSE)</f>
        <v>-170</v>
      </c>
      <c r="AE10" s="70">
        <f>S10-HLOOKUP(U10,Minimas!$C$3:$CD$12,6,FALSE)</f>
        <v>-190</v>
      </c>
      <c r="AF10" s="70">
        <f>S10-HLOOKUP(U10,Minimas!$C$3:$CD$12,7,FALSE)</f>
        <v>-218</v>
      </c>
      <c r="AG10" s="70">
        <f>S10-HLOOKUP(U10,Minimas!$C$3:$CD$12,8,FALSE)</f>
        <v>-240</v>
      </c>
      <c r="AH10" s="70">
        <f>S10-HLOOKUP(U10,Minimas!$C$3:$CD$12,9,FALSE)</f>
        <v>-260</v>
      </c>
      <c r="AI10" s="70">
        <f>S10-HLOOKUP(U10,Minimas!$C$3:$CD$12,10,FALSE)</f>
        <v>-295</v>
      </c>
      <c r="AJ10" s="71" t="str">
        <f t="shared" ref="AJ10" si="7">IF(E10=0," ",IF(AI10&gt;=0,$AI$5,IF(AH10&gt;=0,$AH$5,IF(AG10&gt;=0,$AG$5,IF(AF10&gt;=0,$AF$5,IF(AE10&gt;=0,$AE$5,IF(AD10&gt;=0,$AD$5,IF(AC10&gt;=0,$AC$5,IF(AB10&gt;=0,$AB$5,$AA$5)))))))))</f>
        <v>DEB</v>
      </c>
      <c r="AK10" s="71"/>
      <c r="AL10" s="71" t="str">
        <f t="shared" ref="AL10" si="8">IF(AJ10="","",AJ10)</f>
        <v>DEB</v>
      </c>
      <c r="AM10" s="71">
        <f t="shared" ref="AM10" si="9">IF(E10=0," ",IF(AI10&gt;=0,AI10,IF(AH10&gt;=0,AH10,IF(AG10&gt;=0,AG10,IF(AF10&gt;=0,AF10,IF(AE10&gt;=0,AE10,IF(AD10&gt;=0,AD10,IF(AC10&gt;=0,AC10,IF(AB10&gt;=0,AB10,AA10)))))))))</f>
        <v>-105</v>
      </c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</row>
    <row r="11" spans="1:123" s="5" customFormat="1" ht="30.6" customHeight="1" x14ac:dyDescent="0.25">
      <c r="B11" s="107"/>
      <c r="C11" s="106"/>
      <c r="D11" s="108"/>
      <c r="E11" s="107"/>
      <c r="F11" s="114"/>
      <c r="G11" s="119">
        <v>7</v>
      </c>
      <c r="H11" s="140" t="s">
        <v>153</v>
      </c>
      <c r="I11" s="182"/>
      <c r="J11" s="227"/>
      <c r="K11" s="187"/>
      <c r="L11" s="188"/>
      <c r="M11" s="188"/>
      <c r="N11" s="189"/>
      <c r="O11" s="135"/>
      <c r="P11" s="134"/>
      <c r="Q11" s="134"/>
      <c r="R11" s="109"/>
      <c r="S11" s="110"/>
      <c r="T11" s="217"/>
      <c r="U11" s="218"/>
      <c r="V11" s="219"/>
      <c r="W11" s="43"/>
      <c r="X11" s="43"/>
      <c r="AA11" s="70"/>
      <c r="AB11" s="70"/>
      <c r="AC11" s="70"/>
      <c r="AD11" s="70"/>
      <c r="AE11" s="70"/>
      <c r="AF11" s="70"/>
      <c r="AG11" s="70"/>
      <c r="AH11" s="70"/>
      <c r="AI11" s="70"/>
      <c r="AJ11" s="71"/>
      <c r="AK11" s="71"/>
      <c r="AL11" s="71"/>
      <c r="AM11" s="7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</row>
    <row r="12" spans="1:123" s="5" customFormat="1" ht="28.95" customHeight="1" x14ac:dyDescent="0.4">
      <c r="B12" s="116" t="s">
        <v>125</v>
      </c>
      <c r="C12" s="104">
        <v>318054</v>
      </c>
      <c r="D12" s="117">
        <v>1</v>
      </c>
      <c r="E12" s="121" t="s">
        <v>124</v>
      </c>
      <c r="F12" s="230" t="s">
        <v>144</v>
      </c>
      <c r="G12" s="119">
        <v>1997</v>
      </c>
      <c r="H12" s="183" t="s">
        <v>141</v>
      </c>
      <c r="I12" s="121" t="s">
        <v>126</v>
      </c>
      <c r="J12" s="226">
        <v>71.400000000000006</v>
      </c>
      <c r="K12" s="202">
        <v>115</v>
      </c>
      <c r="L12" s="198">
        <v>120</v>
      </c>
      <c r="M12" s="130">
        <v>-122</v>
      </c>
      <c r="N12" s="191">
        <f>IF(E12="","",IF(MAXA(K12:M12)&lt;=0,0,MAXA(K12:M12)))</f>
        <v>120</v>
      </c>
      <c r="O12" s="197">
        <v>155</v>
      </c>
      <c r="P12" s="198">
        <v>160</v>
      </c>
      <c r="Q12" s="130">
        <v>-165</v>
      </c>
      <c r="R12" s="98">
        <f>IF(E12="","",IF(MAXA(O12:Q12)&lt;=0,0,MAXA(O12:Q12)))</f>
        <v>160</v>
      </c>
      <c r="S12" s="81">
        <f>IF(E12="","",IF(OR(N12=0,R12=0),0,N12+R12))</f>
        <v>280</v>
      </c>
      <c r="T12" s="220" t="str">
        <f>+CONCATENATE(AL12," ",AM12)</f>
        <v>INTB + 0</v>
      </c>
      <c r="U12" s="221" t="str">
        <f>IF(E12=0," ",IF(E12="H",IF(G12&lt;2002,VLOOKUP(J12,Minimas!$A$15:$F$29,6),IF(AND(G12&gt;2001,G12&lt;2005),VLOOKUP(J12,Minimas!$A$15:$F$29,5),IF(AND(G12&gt;2004,G12&lt;2007),VLOOKUP(J12,Minimas!$A$15:$F$29,4),IF(AND(G12&gt;2006,G12&lt;2009),VLOOKUP(J12,Minimas!$A$15:$F$29,3),VLOOKUP(J12,Minimas!$A$15:$F$29,2))))),IF(G12&lt;2002,VLOOKUP(J12,Minimas!$G$15:$L$29,6),IF(AND(G12&gt;2001,G12&lt;2005),VLOOKUP(J12,Minimas!$G$15:$L$29,5),IF(AND(G12&gt;2004,G12&lt;2007),VLOOKUP(J12,Minimas!$G$15:$L$29,4),IF(AND(G12&gt;2006,G12&lt;2009),VLOOKUP(J12,Minimas!$G$15:$L$29,3),VLOOKUP(J12,Minimas!$G$15:$L$29,2)))))))</f>
        <v>SE M73</v>
      </c>
      <c r="V12" s="222">
        <f>IF(E12=" "," ",IF(E12="H",10^(0.75194503*LOG(J12/175.508)^2)*S12,IF(E12="F",10^(0.783497476* LOG(J12/153.655)^2)*S12,"")))</f>
        <v>364.65341990378948</v>
      </c>
      <c r="W12" s="43"/>
      <c r="X12" s="43"/>
      <c r="AA12" s="70">
        <f>S12-HLOOKUP(U12,Minimas!$C$3:$CD$12,2,FALSE)</f>
        <v>145</v>
      </c>
      <c r="AB12" s="70">
        <f>S12-HLOOKUP(U12,Minimas!$C$3:$CD$12,3,FALSE)</f>
        <v>120</v>
      </c>
      <c r="AC12" s="70">
        <f>S12-HLOOKUP(U12,Minimas!$C$3:$CD$12,4,FALSE)</f>
        <v>95</v>
      </c>
      <c r="AD12" s="70">
        <f>S12-HLOOKUP(U12,Minimas!$C$3:$CD$12,5,FALSE)</f>
        <v>70</v>
      </c>
      <c r="AE12" s="70">
        <f>S12-HLOOKUP(U12,Minimas!$C$3:$CD$12,6,FALSE)</f>
        <v>40</v>
      </c>
      <c r="AF12" s="70">
        <f>S12-HLOOKUP(U12,Minimas!$C$3:$CD$12,7,FALSE)</f>
        <v>20</v>
      </c>
      <c r="AG12" s="70">
        <f>S12-HLOOKUP(U12,Minimas!$C$3:$CD$12,8,FALSE)</f>
        <v>0</v>
      </c>
      <c r="AH12" s="70">
        <f>S12-HLOOKUP(U12,Minimas!$C$3:$CD$12,9,FALSE)</f>
        <v>-20</v>
      </c>
      <c r="AI12" s="70">
        <f>S12-HLOOKUP(U12,Minimas!$C$3:$CD$12,10,FALSE)</f>
        <v>-35</v>
      </c>
      <c r="AJ12" s="71" t="str">
        <f>IF(E12=0," ",IF(AI12&gt;=0,$AI$5,IF(AH12&gt;=0,$AH$5,IF(AG12&gt;=0,$AG$5,IF(AF12&gt;=0,$AF$5,IF(AE12&gt;=0,$AE$5,IF(AD12&gt;=0,$AD$5,IF(AC12&gt;=0,$AC$5,IF(AB12&gt;=0,$AB$5,$AA$5)))))))))</f>
        <v>INTB +</v>
      </c>
      <c r="AK12" s="71"/>
      <c r="AL12" s="71" t="str">
        <f>IF(AJ12="","",AJ12)</f>
        <v>INTB +</v>
      </c>
      <c r="AM12" s="71">
        <f>IF(E12=0," ",IF(AI12&gt;=0,AI12,IF(AH12&gt;=0,AH12,IF(AG12&gt;=0,AG12,IF(AF12&gt;=0,AF12,IF(AE12&gt;=0,AE12,IF(AD12&gt;=0,AD12,IF(AC12&gt;=0,AC12,IF(AB12&gt;=0,AB12,AA12)))))))))</f>
        <v>0</v>
      </c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</row>
    <row r="13" spans="1:123" s="5" customFormat="1" ht="28.95" customHeight="1" x14ac:dyDescent="0.4">
      <c r="B13" s="116" t="s">
        <v>125</v>
      </c>
      <c r="C13" s="104">
        <v>329944</v>
      </c>
      <c r="D13" s="117">
        <v>2</v>
      </c>
      <c r="E13" s="121" t="s">
        <v>124</v>
      </c>
      <c r="F13" s="230" t="s">
        <v>130</v>
      </c>
      <c r="G13" s="119">
        <v>2001</v>
      </c>
      <c r="H13" s="183" t="s">
        <v>141</v>
      </c>
      <c r="I13" s="121" t="s">
        <v>126</v>
      </c>
      <c r="J13" s="226">
        <v>70.2</v>
      </c>
      <c r="K13" s="202">
        <v>105</v>
      </c>
      <c r="L13" s="198">
        <v>110</v>
      </c>
      <c r="M13" s="130">
        <v>-115</v>
      </c>
      <c r="N13" s="191">
        <f>IF(E13="","",IF(MAXA(K13:M13)&lt;=0,0,MAXA(K13:M13)))</f>
        <v>110</v>
      </c>
      <c r="O13" s="197">
        <v>140</v>
      </c>
      <c r="P13" s="130">
        <v>-147</v>
      </c>
      <c r="Q13" s="130">
        <v>-147</v>
      </c>
      <c r="R13" s="98">
        <f>IF(E13="","",IF(MAXA(O13:Q13)&lt;=0,0,MAXA(O13:Q13)))</f>
        <v>140</v>
      </c>
      <c r="S13" s="81">
        <f>IF(E13="","",IF(OR(N13=0,R13=0),0,N13+R13))</f>
        <v>250</v>
      </c>
      <c r="T13" s="220" t="str">
        <f>+CONCATENATE(AL13," ",AM13)</f>
        <v>FED + 10</v>
      </c>
      <c r="U13" s="221" t="str">
        <f>IF(E13=0," ",IF(E13="H",IF(G13&lt;2002,VLOOKUP(J13,Minimas!$A$15:$F$29,6),IF(AND(G13&gt;2001,G13&lt;2005),VLOOKUP(J13,Minimas!$A$15:$F$29,5),IF(AND(G13&gt;2004,G13&lt;2007),VLOOKUP(J13,Minimas!$A$15:$F$29,4),IF(AND(G13&gt;2006,G13&lt;2009),VLOOKUP(J13,Minimas!$A$15:$F$29,3),VLOOKUP(J13,Minimas!$A$15:$F$29,2))))),IF(G13&lt;2002,VLOOKUP(J13,Minimas!$G$15:$L$29,6),IF(AND(G13&gt;2001,G13&lt;2005),VLOOKUP(J13,Minimas!$G$15:$L$29,5),IF(AND(G13&gt;2004,G13&lt;2007),VLOOKUP(J13,Minimas!$G$15:$L$29,4),IF(AND(G13&gt;2006,G13&lt;2009),VLOOKUP(J13,Minimas!$G$15:$L$29,3),VLOOKUP(J13,Minimas!$G$15:$L$29,2)))))))</f>
        <v>SE M73</v>
      </c>
      <c r="V13" s="222">
        <f>IF(E13=" "," ",IF(E13="H",10^(0.75194503*LOG(J13/175.508)^2)*S13,IF(E13="F",10^(0.783497476* LOG(J13/153.655)^2)*S13,"")))</f>
        <v>328.8721154102733</v>
      </c>
      <c r="W13" s="43"/>
      <c r="X13" s="43"/>
      <c r="AA13" s="70">
        <f>S13-HLOOKUP(U13,Minimas!$C$3:$CD$12,2,FALSE)</f>
        <v>115</v>
      </c>
      <c r="AB13" s="70">
        <f>S13-HLOOKUP(U13,Minimas!$C$3:$CD$12,3,FALSE)</f>
        <v>90</v>
      </c>
      <c r="AC13" s="70">
        <f>S13-HLOOKUP(U13,Minimas!$C$3:$CD$12,4,FALSE)</f>
        <v>65</v>
      </c>
      <c r="AD13" s="70">
        <f>S13-HLOOKUP(U13,Minimas!$C$3:$CD$12,5,FALSE)</f>
        <v>40</v>
      </c>
      <c r="AE13" s="70">
        <f>S13-HLOOKUP(U13,Minimas!$C$3:$CD$12,6,FALSE)</f>
        <v>10</v>
      </c>
      <c r="AF13" s="70">
        <f>S13-HLOOKUP(U13,Minimas!$C$3:$CD$12,7,FALSE)</f>
        <v>-10</v>
      </c>
      <c r="AG13" s="70">
        <f>S13-HLOOKUP(U13,Minimas!$C$3:$CD$12,8,FALSE)</f>
        <v>-30</v>
      </c>
      <c r="AH13" s="70">
        <f>S13-HLOOKUP(U13,Minimas!$C$3:$CD$12,9,FALSE)</f>
        <v>-50</v>
      </c>
      <c r="AI13" s="70">
        <f>S13-HLOOKUP(U13,Minimas!$C$3:$CD$12,10,FALSE)</f>
        <v>-65</v>
      </c>
      <c r="AJ13" s="71" t="str">
        <f>IF(E13=0," ",IF(AI13&gt;=0,$AI$5,IF(AH13&gt;=0,$AH$5,IF(AG13&gt;=0,$AG$5,IF(AF13&gt;=0,$AF$5,IF(AE13&gt;=0,$AE$5,IF(AD13&gt;=0,$AD$5,IF(AC13&gt;=0,$AC$5,IF(AB13&gt;=0,$AB$5,$AA$5)))))))))</f>
        <v>FED +</v>
      </c>
      <c r="AK13" s="71"/>
      <c r="AL13" s="71" t="str">
        <f>IF(AJ13="","",AJ13)</f>
        <v>FED +</v>
      </c>
      <c r="AM13" s="71">
        <f>IF(E13=0," ",IF(AI13&gt;=0,AI13,IF(AH13&gt;=0,AH13,IF(AG13&gt;=0,AG13,IF(AF13&gt;=0,AF13,IF(AE13&gt;=0,AE13,IF(AD13&gt;=0,AD13,IF(AC13&gt;=0,AC13,IF(AB13&gt;=0,AB13,AA13)))))))))</f>
        <v>10</v>
      </c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</row>
    <row r="14" spans="1:123" s="5" customFormat="1" ht="28.95" customHeight="1" x14ac:dyDescent="0.4">
      <c r="B14" s="116"/>
      <c r="C14" s="104"/>
      <c r="D14" s="117"/>
      <c r="E14" s="233"/>
      <c r="F14" s="230"/>
      <c r="G14" s="119"/>
      <c r="H14" s="183"/>
      <c r="I14" s="121"/>
      <c r="J14" s="226"/>
      <c r="K14" s="202"/>
      <c r="L14" s="198"/>
      <c r="M14" s="130"/>
      <c r="N14" s="191"/>
      <c r="O14" s="197"/>
      <c r="P14" s="130"/>
      <c r="Q14" s="130"/>
      <c r="R14" s="98"/>
      <c r="S14" s="81"/>
      <c r="T14" s="220"/>
      <c r="U14" s="221"/>
      <c r="V14" s="222"/>
      <c r="W14" s="43"/>
      <c r="X14" s="43"/>
      <c r="AA14" s="70"/>
      <c r="AB14" s="70"/>
      <c r="AC14" s="70"/>
      <c r="AD14" s="70"/>
      <c r="AE14" s="70"/>
      <c r="AF14" s="70"/>
      <c r="AG14" s="70"/>
      <c r="AH14" s="70"/>
      <c r="AI14" s="70"/>
      <c r="AJ14" s="71"/>
      <c r="AK14" s="71"/>
      <c r="AL14" s="71"/>
      <c r="AM14" s="7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</row>
    <row r="15" spans="1:123" s="5" customFormat="1" ht="28.95" customHeight="1" x14ac:dyDescent="0.4">
      <c r="B15" s="116" t="s">
        <v>125</v>
      </c>
      <c r="C15" s="104">
        <v>438562</v>
      </c>
      <c r="D15" s="117">
        <v>1</v>
      </c>
      <c r="E15" s="125" t="s">
        <v>124</v>
      </c>
      <c r="F15" s="155" t="s">
        <v>132</v>
      </c>
      <c r="G15" s="119">
        <v>1985</v>
      </c>
      <c r="H15" s="183" t="s">
        <v>134</v>
      </c>
      <c r="I15" s="121" t="s">
        <v>126</v>
      </c>
      <c r="J15" s="226">
        <v>79.2</v>
      </c>
      <c r="K15" s="202">
        <v>100</v>
      </c>
      <c r="L15" s="130">
        <v>-110</v>
      </c>
      <c r="M15" s="130">
        <v>-110</v>
      </c>
      <c r="N15" s="191">
        <f>IF(E15="","",IF(MAXA(K15:M15)&lt;=0,0,MAXA(K15:M15)))</f>
        <v>100</v>
      </c>
      <c r="O15" s="197">
        <v>130</v>
      </c>
      <c r="P15" s="130">
        <v>-136</v>
      </c>
      <c r="Q15" s="130">
        <v>-138</v>
      </c>
      <c r="R15" s="98">
        <f>IF(E15="","",IF(MAXA(O15:Q15)&lt;=0,0,MAXA(O15:Q15)))</f>
        <v>130</v>
      </c>
      <c r="S15" s="81">
        <f>IF(E15="","",IF(OR(N15=0,R15=0),0,N15+R15))</f>
        <v>230</v>
      </c>
      <c r="T15" s="220" t="str">
        <f>+CONCATENATE(AL15," ",AM15)</f>
        <v>IRG + 10</v>
      </c>
      <c r="U15" s="221" t="str">
        <f>IF(E15=0," ",IF(E15="H",IF(G15&lt;2002,VLOOKUP(J15,Minimas!$A$15:$F$29,6),IF(AND(G15&gt;2001,G15&lt;2005),VLOOKUP(J15,Minimas!$A$15:$F$29,5),IF(AND(G15&gt;2004,G15&lt;2007),VLOOKUP(J15,Minimas!$A$15:$F$29,4),IF(AND(G15&gt;2006,G15&lt;2009),VLOOKUP(J15,Minimas!$A$15:$F$29,3),VLOOKUP(J15,Minimas!$A$15:$F$29,2))))),IF(G15&lt;2002,VLOOKUP(J15,Minimas!$G$15:$L$29,6),IF(AND(G15&gt;2001,G15&lt;2005),VLOOKUP(J15,Minimas!$G$15:$L$29,5),IF(AND(G15&gt;2004,G15&lt;2007),VLOOKUP(J15,Minimas!$G$15:$L$29,4),IF(AND(G15&gt;2006,G15&lt;2009),VLOOKUP(J15,Minimas!$G$15:$L$29,3),VLOOKUP(J15,Minimas!$G$15:$L$29,2)))))))</f>
        <v>SE M81</v>
      </c>
      <c r="V15" s="222">
        <f>IF(E15=" "," ",IF(E15="H",10^(0.75194503*LOG(J15/175.508)^2)*S15,IF(E15="F",10^(0.783497476* LOG(J15/153.655)^2)*S15,"")))</f>
        <v>282.82967828744927</v>
      </c>
      <c r="W15" s="43"/>
      <c r="X15" s="43"/>
      <c r="AA15" s="70">
        <f>S15-HLOOKUP(U15,Minimas!$C$3:$CD$12,2,FALSE)</f>
        <v>85</v>
      </c>
      <c r="AB15" s="70">
        <f>S15-HLOOKUP(U15,Minimas!$C$3:$CD$12,3,FALSE)</f>
        <v>60</v>
      </c>
      <c r="AC15" s="70">
        <f>S15-HLOOKUP(U15,Minimas!$C$3:$CD$12,4,FALSE)</f>
        <v>35</v>
      </c>
      <c r="AD15" s="70">
        <f>S15-HLOOKUP(U15,Minimas!$C$3:$CD$12,5,FALSE)</f>
        <v>10</v>
      </c>
      <c r="AE15" s="70">
        <f>S15-HLOOKUP(U15,Minimas!$C$3:$CD$12,6,FALSE)</f>
        <v>-20</v>
      </c>
      <c r="AF15" s="70">
        <f>S15-HLOOKUP(U15,Minimas!$C$3:$CD$12,7,FALSE)</f>
        <v>-45</v>
      </c>
      <c r="AG15" s="70">
        <f>S15-HLOOKUP(U15,Minimas!$C$3:$CD$12,8,FALSE)</f>
        <v>-65</v>
      </c>
      <c r="AH15" s="70">
        <f>S15-HLOOKUP(U15,Minimas!$C$3:$CD$12,9,FALSE)</f>
        <v>-90</v>
      </c>
      <c r="AI15" s="70">
        <f>S15-HLOOKUP(U15,Minimas!$C$3:$CD$12,10,FALSE)</f>
        <v>-105</v>
      </c>
      <c r="AJ15" s="71" t="str">
        <f>IF(E15=0," ",IF(AI15&gt;=0,$AI$5,IF(AH15&gt;=0,$AH$5,IF(AG15&gt;=0,$AG$5,IF(AF15&gt;=0,$AF$5,IF(AE15&gt;=0,$AE$5,IF(AD15&gt;=0,$AD$5,IF(AC15&gt;=0,$AC$5,IF(AB15&gt;=0,$AB$5,$AA$5)))))))))</f>
        <v>IRG +</v>
      </c>
      <c r="AK15" s="71"/>
      <c r="AL15" s="71" t="str">
        <f>IF(AJ15="","",AJ15)</f>
        <v>IRG +</v>
      </c>
      <c r="AM15" s="71">
        <f>IF(E15=0," ",IF(AI15&gt;=0,AI15,IF(AH15&gt;=0,AH15,IF(AG15&gt;=0,AG15,IF(AF15&gt;=0,AF15,IF(AE15&gt;=0,AE15,IF(AD15&gt;=0,AD15,IF(AC15&gt;=0,AC15,IF(AB15&gt;=0,AB15,AA15)))))))))</f>
        <v>10</v>
      </c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</row>
    <row r="16" spans="1:123" s="150" customFormat="1" ht="28.95" customHeight="1" x14ac:dyDescent="0.4">
      <c r="B16" s="151"/>
      <c r="C16" s="152"/>
      <c r="D16" s="153"/>
      <c r="E16" s="234"/>
      <c r="F16" s="155"/>
      <c r="G16" s="213"/>
      <c r="H16" s="214"/>
      <c r="I16" s="154"/>
      <c r="J16" s="226"/>
      <c r="K16" s="215"/>
      <c r="L16" s="157"/>
      <c r="M16" s="157"/>
      <c r="N16" s="216"/>
      <c r="O16" s="173"/>
      <c r="P16" s="157"/>
      <c r="Q16" s="157"/>
      <c r="R16" s="158"/>
      <c r="S16" s="159"/>
      <c r="T16" s="223"/>
      <c r="U16" s="224"/>
      <c r="V16" s="225"/>
      <c r="W16" s="162"/>
      <c r="X16" s="162"/>
      <c r="AA16" s="163"/>
      <c r="AB16" s="163"/>
      <c r="AC16" s="163"/>
      <c r="AD16" s="163"/>
      <c r="AE16" s="163"/>
      <c r="AF16" s="163"/>
      <c r="AG16" s="163"/>
      <c r="AH16" s="163"/>
      <c r="AI16" s="163"/>
      <c r="AJ16" s="164"/>
      <c r="AK16" s="164"/>
      <c r="AL16" s="164"/>
      <c r="AM16" s="164"/>
    </row>
    <row r="17" spans="1:106" s="5" customFormat="1" ht="28.95" customHeight="1" x14ac:dyDescent="0.4">
      <c r="B17" s="116" t="s">
        <v>125</v>
      </c>
      <c r="C17" s="104">
        <v>357831</v>
      </c>
      <c r="D17" s="117">
        <v>1</v>
      </c>
      <c r="E17" s="121" t="s">
        <v>124</v>
      </c>
      <c r="F17" s="145" t="s">
        <v>159</v>
      </c>
      <c r="G17" s="119">
        <v>1997</v>
      </c>
      <c r="H17" s="183" t="s">
        <v>166</v>
      </c>
      <c r="I17" s="121" t="s">
        <v>126</v>
      </c>
      <c r="J17" s="226">
        <v>72.900000000000006</v>
      </c>
      <c r="K17" s="202">
        <v>107</v>
      </c>
      <c r="L17" s="198">
        <v>112</v>
      </c>
      <c r="M17" s="130">
        <v>-115</v>
      </c>
      <c r="N17" s="191">
        <f>IF(E17="","",IF(MAXA(K17:M17)&lt;=0,0,MAXA(K17:M17)))</f>
        <v>112</v>
      </c>
      <c r="O17" s="197">
        <v>140</v>
      </c>
      <c r="P17" s="130">
        <v>-148</v>
      </c>
      <c r="Q17" s="198">
        <v>148</v>
      </c>
      <c r="R17" s="98">
        <f>IF(E17="","",IF(MAXA(O17:Q17)&lt;=0,0,MAXA(O17:Q17)))</f>
        <v>148</v>
      </c>
      <c r="S17" s="81">
        <f>IF(E17="","",IF(OR(N17=0,R17=0),0,N17+R17))</f>
        <v>260</v>
      </c>
      <c r="T17" s="220" t="str">
        <f>+CONCATENATE(AL17," ",AM17)</f>
        <v>NAT + 0</v>
      </c>
      <c r="U17" s="221" t="str">
        <f>IF(E17=0," ",IF(E17="H",IF(G17&lt;2002,VLOOKUP(J17,Minimas!$A$15:$F$29,6),IF(AND(G17&gt;2001,G17&lt;2005),VLOOKUP(J17,Minimas!$A$15:$F$29,5),IF(AND(G17&gt;2004,G17&lt;2007),VLOOKUP(J17,Minimas!$A$15:$F$29,4),IF(AND(G17&gt;2006,G17&lt;2009),VLOOKUP(J17,Minimas!$A$15:$F$29,3),VLOOKUP(J17,Minimas!$A$15:$F$29,2))))),IF(G17&lt;2002,VLOOKUP(J17,Minimas!$G$15:$L$29,6),IF(AND(G17&gt;2001,G17&lt;2005),VLOOKUP(J17,Minimas!$G$15:$L$29,5),IF(AND(G17&gt;2004,G17&lt;2007),VLOOKUP(J17,Minimas!$G$15:$L$29,4),IF(AND(G17&gt;2006,G17&lt;2009),VLOOKUP(J17,Minimas!$G$15:$L$29,3),VLOOKUP(J17,Minimas!$G$15:$L$29,2)))))))</f>
        <v>SE M73</v>
      </c>
      <c r="V17" s="222">
        <f>IF(E17=" "," ",IF(E17="H",10^(0.75194503*LOG(J17/175.508)^2)*S17,IF(E17="F",10^(0.783497476* LOG(J17/153.655)^2)*S17,"")))</f>
        <v>334.54376016458838</v>
      </c>
      <c r="W17" s="43"/>
      <c r="X17" s="43"/>
      <c r="AA17" s="70">
        <f>S17-HLOOKUP(U17,Minimas!$C$3:$CD$12,2,FALSE)</f>
        <v>125</v>
      </c>
      <c r="AB17" s="70">
        <f>S17-HLOOKUP(U17,Minimas!$C$3:$CD$12,3,FALSE)</f>
        <v>100</v>
      </c>
      <c r="AC17" s="70">
        <f>S17-HLOOKUP(U17,Minimas!$C$3:$CD$12,4,FALSE)</f>
        <v>75</v>
      </c>
      <c r="AD17" s="70">
        <f>S17-HLOOKUP(U17,Minimas!$C$3:$CD$12,5,FALSE)</f>
        <v>50</v>
      </c>
      <c r="AE17" s="70">
        <f>S17-HLOOKUP(U17,Minimas!$C$3:$CD$12,6,FALSE)</f>
        <v>20</v>
      </c>
      <c r="AF17" s="70">
        <f>S17-HLOOKUP(U17,Minimas!$C$3:$CD$12,7,FALSE)</f>
        <v>0</v>
      </c>
      <c r="AG17" s="70">
        <f>S17-HLOOKUP(U17,Minimas!$C$3:$CD$12,8,FALSE)</f>
        <v>-20</v>
      </c>
      <c r="AH17" s="70">
        <f>S17-HLOOKUP(U17,Minimas!$C$3:$CD$12,9,FALSE)</f>
        <v>-40</v>
      </c>
      <c r="AI17" s="70">
        <f>S17-HLOOKUP(U17,Minimas!$C$3:$CD$12,10,FALSE)</f>
        <v>-55</v>
      </c>
      <c r="AJ17" s="71" t="str">
        <f>IF(E17=0," ",IF(AI17&gt;=0,$AI$5,IF(AH17&gt;=0,$AH$5,IF(AG17&gt;=0,$AG$5,IF(AF17&gt;=0,$AF$5,IF(AE17&gt;=0,$AE$5,IF(AD17&gt;=0,$AD$5,IF(AC17&gt;=0,$AC$5,IF(AB17&gt;=0,$AB$5,$AA$5)))))))))</f>
        <v>NAT +</v>
      </c>
      <c r="AK17" s="71"/>
      <c r="AL17" s="71" t="str">
        <f>IF(AJ17="","",AJ17)</f>
        <v>NAT +</v>
      </c>
      <c r="AM17" s="71">
        <f>IF(E17=0," ",IF(AI17&gt;=0,AI17,IF(AH17&gt;=0,AH17,IF(AG17&gt;=0,AG17,IF(AF17&gt;=0,AF17,IF(AE17&gt;=0,AE17,IF(AD17&gt;=0,AD17,IF(AC17&gt;=0,AC17,IF(AB17&gt;=0,AB17,AA17)))))))))</f>
        <v>0</v>
      </c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</row>
    <row r="18" spans="1:106" s="5" customFormat="1" ht="28.95" customHeight="1" x14ac:dyDescent="0.4">
      <c r="B18" s="116" t="s">
        <v>125</v>
      </c>
      <c r="C18" s="104">
        <v>465234</v>
      </c>
      <c r="D18" s="117">
        <v>2</v>
      </c>
      <c r="E18" s="121" t="s">
        <v>124</v>
      </c>
      <c r="F18" s="155" t="s">
        <v>160</v>
      </c>
      <c r="G18" s="119">
        <v>1996</v>
      </c>
      <c r="H18" s="183" t="s">
        <v>166</v>
      </c>
      <c r="I18" s="121" t="s">
        <v>126</v>
      </c>
      <c r="J18" s="226">
        <v>71.2</v>
      </c>
      <c r="K18" s="202">
        <v>95</v>
      </c>
      <c r="L18" s="198">
        <v>100</v>
      </c>
      <c r="M18" s="198">
        <v>105</v>
      </c>
      <c r="N18" s="191">
        <f>IF(E18="","",IF(MAXA(K18:M18)&lt;=0,0,MAXA(K18:M18)))</f>
        <v>105</v>
      </c>
      <c r="O18" s="197">
        <v>125</v>
      </c>
      <c r="P18" s="130">
        <v>-130</v>
      </c>
      <c r="Q18" s="130">
        <v>-135</v>
      </c>
      <c r="R18" s="98">
        <f>IF(E18="","",IF(MAXA(O18:Q18)&lt;=0,0,MAXA(O18:Q18)))</f>
        <v>125</v>
      </c>
      <c r="S18" s="81">
        <f>IF(E18="","",IF(OR(N18=0,R18=0),0,N18+R18))</f>
        <v>230</v>
      </c>
      <c r="T18" s="220" t="str">
        <f>+CONCATENATE(AL18," ",AM18)</f>
        <v>IRG + 20</v>
      </c>
      <c r="U18" s="221" t="str">
        <f>IF(E18=0," ",IF(E18="H",IF(G18&lt;2002,VLOOKUP(J18,Minimas!$A$15:$F$29,6),IF(AND(G18&gt;2001,G18&lt;2005),VLOOKUP(J18,Minimas!$A$15:$F$29,5),IF(AND(G18&gt;2004,G18&lt;2007),VLOOKUP(J18,Minimas!$A$15:$F$29,4),IF(AND(G18&gt;2006,G18&lt;2009),VLOOKUP(J18,Minimas!$A$15:$F$29,3),VLOOKUP(J18,Minimas!$A$15:$F$29,2))))),IF(G18&lt;2002,VLOOKUP(J18,Minimas!$G$15:$L$29,6),IF(AND(G18&gt;2001,G18&lt;2005),VLOOKUP(J18,Minimas!$G$15:$L$29,5),IF(AND(G18&gt;2004,G18&lt;2007),VLOOKUP(J18,Minimas!$G$15:$L$29,4),IF(AND(G18&gt;2006,G18&lt;2009),VLOOKUP(J18,Minimas!$G$15:$L$29,3),VLOOKUP(J18,Minimas!$G$15:$L$29,2)))))))</f>
        <v>SE M73</v>
      </c>
      <c r="V18" s="222">
        <f>IF(E18=" "," ",IF(E18="H",10^(0.75194503*LOG(J18/175.508)^2)*S18,IF(E18="F",10^(0.783497476* LOG(J18/153.655)^2)*S18,"")))</f>
        <v>300.03147303952386</v>
      </c>
      <c r="W18" s="43"/>
      <c r="X18" s="43"/>
      <c r="AA18" s="70">
        <f>S18-HLOOKUP(U18,Minimas!$C$3:$CD$12,2,FALSE)</f>
        <v>95</v>
      </c>
      <c r="AB18" s="70">
        <f>S18-HLOOKUP(U18,Minimas!$C$3:$CD$12,3,FALSE)</f>
        <v>70</v>
      </c>
      <c r="AC18" s="70">
        <f>S18-HLOOKUP(U18,Minimas!$C$3:$CD$12,4,FALSE)</f>
        <v>45</v>
      </c>
      <c r="AD18" s="70">
        <f>S18-HLOOKUP(U18,Minimas!$C$3:$CD$12,5,FALSE)</f>
        <v>20</v>
      </c>
      <c r="AE18" s="70">
        <f>S18-HLOOKUP(U18,Minimas!$C$3:$CD$12,6,FALSE)</f>
        <v>-10</v>
      </c>
      <c r="AF18" s="70">
        <f>S18-HLOOKUP(U18,Minimas!$C$3:$CD$12,7,FALSE)</f>
        <v>-30</v>
      </c>
      <c r="AG18" s="70">
        <f>S18-HLOOKUP(U18,Minimas!$C$3:$CD$12,8,FALSE)</f>
        <v>-50</v>
      </c>
      <c r="AH18" s="70">
        <f>S18-HLOOKUP(U18,Minimas!$C$3:$CD$12,9,FALSE)</f>
        <v>-70</v>
      </c>
      <c r="AI18" s="70">
        <f>S18-HLOOKUP(U18,Minimas!$C$3:$CD$12,10,FALSE)</f>
        <v>-85</v>
      </c>
      <c r="AJ18" s="71" t="str">
        <f>IF(E18=0," ",IF(AI18&gt;=0,$AI$5,IF(AH18&gt;=0,$AH$5,IF(AG18&gt;=0,$AG$5,IF(AF18&gt;=0,$AF$5,IF(AE18&gt;=0,$AE$5,IF(AD18&gt;=0,$AD$5,IF(AC18&gt;=0,$AC$5,IF(AB18&gt;=0,$AB$5,$AA$5)))))))))</f>
        <v>IRG +</v>
      </c>
      <c r="AK18" s="71"/>
      <c r="AL18" s="71" t="str">
        <f>IF(AJ18="","",AJ18)</f>
        <v>IRG +</v>
      </c>
      <c r="AM18" s="71">
        <f>IF(E18=0," ",IF(AI18&gt;=0,AI18,IF(AH18&gt;=0,AH18,IF(AG18&gt;=0,AG18,IF(AF18&gt;=0,AF18,IF(AE18&gt;=0,AE18,IF(AD18&gt;=0,AD18,IF(AC18&gt;=0,AC18,IF(AB18&gt;=0,AB18,AA18)))))))))</f>
        <v>20</v>
      </c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</row>
    <row r="19" spans="1:106" s="150" customFormat="1" ht="28.95" customHeight="1" x14ac:dyDescent="0.4">
      <c r="B19" s="151"/>
      <c r="C19" s="152"/>
      <c r="D19" s="153"/>
      <c r="E19" s="154"/>
      <c r="F19" s="155"/>
      <c r="G19" s="213"/>
      <c r="H19" s="214"/>
      <c r="I19" s="154"/>
      <c r="J19" s="226"/>
      <c r="K19" s="215"/>
      <c r="L19" s="157"/>
      <c r="M19" s="157"/>
      <c r="N19" s="216"/>
      <c r="O19" s="173"/>
      <c r="P19" s="157"/>
      <c r="Q19" s="157"/>
      <c r="R19" s="158"/>
      <c r="S19" s="159"/>
      <c r="T19" s="223"/>
      <c r="U19" s="224"/>
      <c r="V19" s="225"/>
      <c r="W19" s="162"/>
      <c r="X19" s="162"/>
      <c r="AA19" s="163"/>
      <c r="AB19" s="163"/>
      <c r="AC19" s="163"/>
      <c r="AD19" s="163"/>
      <c r="AE19" s="163"/>
      <c r="AF19" s="163"/>
      <c r="AG19" s="163"/>
      <c r="AH19" s="163"/>
      <c r="AI19" s="163"/>
      <c r="AJ19" s="164"/>
      <c r="AK19" s="164"/>
      <c r="AL19" s="164"/>
      <c r="AM19" s="164"/>
    </row>
    <row r="20" spans="1:106" s="5" customFormat="1" ht="28.95" customHeight="1" x14ac:dyDescent="0.4">
      <c r="B20" s="116" t="s">
        <v>125</v>
      </c>
      <c r="C20" s="104">
        <v>430185</v>
      </c>
      <c r="D20" s="117">
        <v>1</v>
      </c>
      <c r="E20" s="121" t="s">
        <v>124</v>
      </c>
      <c r="F20" s="155" t="s">
        <v>131</v>
      </c>
      <c r="G20" s="119">
        <v>1989</v>
      </c>
      <c r="H20" s="183" t="s">
        <v>141</v>
      </c>
      <c r="I20" s="121" t="s">
        <v>126</v>
      </c>
      <c r="J20" s="226">
        <v>84.3</v>
      </c>
      <c r="K20" s="202">
        <v>110</v>
      </c>
      <c r="L20" s="198">
        <v>115</v>
      </c>
      <c r="M20" s="130">
        <v>-119</v>
      </c>
      <c r="N20" s="191">
        <f>IF(E20="","",IF(MAXA(K20:M20)&lt;=0,0,MAXA(K20:M20)))</f>
        <v>115</v>
      </c>
      <c r="O20" s="197">
        <v>145</v>
      </c>
      <c r="P20" s="198">
        <v>150</v>
      </c>
      <c r="Q20" s="198">
        <v>155</v>
      </c>
      <c r="R20" s="98">
        <f>IF(E20="","",IF(MAXA(O20:Q20)&lt;=0,0,MAXA(O20:Q20)))</f>
        <v>155</v>
      </c>
      <c r="S20" s="81">
        <f>IF(E20="","",IF(OR(N20=0,R20=0),0,N20+R20))</f>
        <v>270</v>
      </c>
      <c r="T20" s="220" t="str">
        <f>+CONCATENATE(AL20," ",AM20)</f>
        <v>FED + 10</v>
      </c>
      <c r="U20" s="221" t="str">
        <f>IF(E20=0," ",IF(E20="H",IF(G20&lt;2002,VLOOKUP(J20,Minimas!$A$15:$F$29,6),IF(AND(G20&gt;2001,G20&lt;2005),VLOOKUP(J20,Minimas!$A$15:$F$29,5),IF(AND(G20&gt;2004,G20&lt;2007),VLOOKUP(J20,Minimas!$A$15:$F$29,4),IF(AND(G20&gt;2006,G20&lt;2009),VLOOKUP(J20,Minimas!$A$15:$F$29,3),VLOOKUP(J20,Minimas!$A$15:$F$29,2))))),IF(G20&lt;2002,VLOOKUP(J20,Minimas!$G$15:$L$29,6),IF(AND(G20&gt;2001,G20&lt;2005),VLOOKUP(J20,Minimas!$G$15:$L$29,5),IF(AND(G20&gt;2004,G20&lt;2007),VLOOKUP(J20,Minimas!$G$15:$L$29,4),IF(AND(G20&gt;2006,G20&lt;2009),VLOOKUP(J20,Minimas!$G$15:$L$29,3),VLOOKUP(J20,Minimas!$G$15:$L$29,2)))))))</f>
        <v>SE M89</v>
      </c>
      <c r="V20" s="222">
        <f>IF(E20=" "," ",IF(E20="H",10^(0.75194503*LOG(J20/175.508)^2)*S20,IF(E20="F",10^(0.783497476* LOG(J20/153.655)^2)*S20,"")))</f>
        <v>321.83114920716122</v>
      </c>
      <c r="W20" s="43"/>
      <c r="X20" s="43"/>
      <c r="AA20" s="70">
        <f>S20-HLOOKUP(U20,Minimas!$C$3:$CD$12,2,FALSE)</f>
        <v>120</v>
      </c>
      <c r="AB20" s="70">
        <f>S20-HLOOKUP(U20,Minimas!$C$3:$CD$12,3,FALSE)</f>
        <v>95</v>
      </c>
      <c r="AC20" s="70">
        <f>S20-HLOOKUP(U20,Minimas!$C$3:$CD$12,4,FALSE)</f>
        <v>70</v>
      </c>
      <c r="AD20" s="70">
        <f>S20-HLOOKUP(U20,Minimas!$C$3:$CD$12,5,FALSE)</f>
        <v>40</v>
      </c>
      <c r="AE20" s="70">
        <f>S20-HLOOKUP(U20,Minimas!$C$3:$CD$12,6,FALSE)</f>
        <v>10</v>
      </c>
      <c r="AF20" s="70">
        <f>S20-HLOOKUP(U20,Minimas!$C$3:$CD$12,7,FALSE)</f>
        <v>-17</v>
      </c>
      <c r="AG20" s="70">
        <f>S20-HLOOKUP(U20,Minimas!$C$3:$CD$12,8,FALSE)</f>
        <v>-40</v>
      </c>
      <c r="AH20" s="70">
        <f>S20-HLOOKUP(U20,Minimas!$C$3:$CD$12,9,FALSE)</f>
        <v>-60</v>
      </c>
      <c r="AI20" s="70">
        <f>S20-HLOOKUP(U20,Minimas!$C$3:$CD$12,10,FALSE)</f>
        <v>-90</v>
      </c>
      <c r="AJ20" s="71" t="str">
        <f>IF(E20=0," ",IF(AI20&gt;=0,$AI$5,IF(AH20&gt;=0,$AH$5,IF(AG20&gt;=0,$AG$5,IF(AF20&gt;=0,$AF$5,IF(AE20&gt;=0,$AE$5,IF(AD20&gt;=0,$AD$5,IF(AC20&gt;=0,$AC$5,IF(AB20&gt;=0,$AB$5,$AA$5)))))))))</f>
        <v>FED +</v>
      </c>
      <c r="AK20" s="71"/>
      <c r="AL20" s="71" t="str">
        <f>IF(AJ20="","",AJ20)</f>
        <v>FED +</v>
      </c>
      <c r="AM20" s="71">
        <f>IF(E20=0," ",IF(AI20&gt;=0,AI20,IF(AH20&gt;=0,AH20,IF(AG20&gt;=0,AG20,IF(AF20&gt;=0,AF20,IF(AE20&gt;=0,AE20,IF(AD20&gt;=0,AD20,IF(AC20&gt;=0,AC20,IF(AB20&gt;=0,AB20,AA20)))))))))</f>
        <v>10</v>
      </c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s="5" customFormat="1" ht="28.95" customHeight="1" x14ac:dyDescent="0.4">
      <c r="B21" s="116"/>
      <c r="C21" s="104"/>
      <c r="D21" s="117"/>
      <c r="E21" s="121"/>
      <c r="F21" s="155"/>
      <c r="G21" s="119"/>
      <c r="H21" s="183"/>
      <c r="I21" s="121"/>
      <c r="J21" s="226"/>
      <c r="K21" s="190"/>
      <c r="L21" s="130"/>
      <c r="M21" s="130"/>
      <c r="N21" s="191"/>
      <c r="O21" s="172"/>
      <c r="P21" s="130"/>
      <c r="Q21" s="130"/>
      <c r="R21" s="98"/>
      <c r="S21" s="81"/>
      <c r="T21" s="220"/>
      <c r="U21" s="221"/>
      <c r="V21" s="222"/>
      <c r="W21" s="43"/>
      <c r="X21" s="43"/>
      <c r="AA21" s="70"/>
      <c r="AB21" s="70"/>
      <c r="AC21" s="70"/>
      <c r="AD21" s="70"/>
      <c r="AE21" s="70"/>
      <c r="AF21" s="70"/>
      <c r="AG21" s="70"/>
      <c r="AH21" s="70"/>
      <c r="AI21" s="70"/>
      <c r="AJ21" s="71"/>
      <c r="AK21" s="71"/>
      <c r="AL21" s="71"/>
      <c r="AM21" s="7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</row>
    <row r="22" spans="1:106" s="5" customFormat="1" ht="28.95" customHeight="1" x14ac:dyDescent="0.4">
      <c r="B22" s="116" t="s">
        <v>148</v>
      </c>
      <c r="C22" s="144">
        <v>7528</v>
      </c>
      <c r="D22" s="117">
        <v>1</v>
      </c>
      <c r="E22" s="121" t="s">
        <v>124</v>
      </c>
      <c r="F22" s="155" t="s">
        <v>146</v>
      </c>
      <c r="G22" s="149">
        <v>1985</v>
      </c>
      <c r="H22" s="183" t="s">
        <v>147</v>
      </c>
      <c r="I22" s="121" t="s">
        <v>126</v>
      </c>
      <c r="J22" s="226">
        <v>88.6</v>
      </c>
      <c r="K22" s="202">
        <v>110</v>
      </c>
      <c r="L22" s="130">
        <v>-115</v>
      </c>
      <c r="M22" s="198">
        <v>115</v>
      </c>
      <c r="N22" s="191">
        <f t="shared" ref="N22" si="10">IF(E22="","",IF(MAXA(K22:M22)&lt;=0,0,MAXA(K22:M22)))</f>
        <v>115</v>
      </c>
      <c r="O22" s="172">
        <v>-138</v>
      </c>
      <c r="P22" s="198">
        <v>138</v>
      </c>
      <c r="Q22" s="130">
        <v>-145</v>
      </c>
      <c r="R22" s="98">
        <f t="shared" ref="R22" si="11">IF(E22="","",IF(MAXA(O22:Q22)&lt;=0,0,MAXA(O22:Q22)))</f>
        <v>138</v>
      </c>
      <c r="S22" s="81">
        <f t="shared" ref="S22" si="12">IF(E22="","",IF(OR(N22=0,R22=0),0,N22+R22))</f>
        <v>253</v>
      </c>
      <c r="T22" s="220" t="str">
        <f t="shared" ref="T22" si="13">+CONCATENATE(AL22," ",AM22)</f>
        <v>IRG + 23</v>
      </c>
      <c r="U22" s="221" t="str">
        <f>IF(E22=0," ",IF(E22="H",IF(G22&lt;2002,VLOOKUP(J22,Minimas!$A$15:$F$29,6),IF(AND(G22&gt;2001,G22&lt;2005),VLOOKUP(J22,Minimas!$A$15:$F$29,5),IF(AND(G22&gt;2004,G22&lt;2007),VLOOKUP(J22,Minimas!$A$15:$F$29,4),IF(AND(G22&gt;2006,G22&lt;2009),VLOOKUP(J22,Minimas!$A$15:$F$29,3),VLOOKUP(J22,Minimas!$A$15:$F$29,2))))),IF(G22&lt;2002,VLOOKUP(J22,Minimas!$G$15:$L$29,6),IF(AND(G22&gt;2001,G22&lt;2005),VLOOKUP(J22,Minimas!$G$15:$L$29,5),IF(AND(G22&gt;2004,G22&lt;2007),VLOOKUP(J22,Minimas!$G$15:$L$29,4),IF(AND(G22&gt;2006,G22&lt;2009),VLOOKUP(J22,Minimas!$G$15:$L$29,3),VLOOKUP(J22,Minimas!$G$15:$L$29,2)))))))</f>
        <v>SE M89</v>
      </c>
      <c r="V22" s="222">
        <f t="shared" ref="V22" si="14">IF(E22=" "," ",IF(E22="H",10^(0.75194503*LOG(J22/175.508)^2)*S22,IF(E22="F",10^(0.783497476* LOG(J22/153.655)^2)*S22,"")))</f>
        <v>294.70516670984074</v>
      </c>
      <c r="W22" s="43"/>
      <c r="X22" s="43"/>
      <c r="AA22" s="70">
        <f>S22-HLOOKUP(U22,Minimas!$C$3:$CD$12,2,FALSE)</f>
        <v>103</v>
      </c>
      <c r="AB22" s="70">
        <f>S22-HLOOKUP(U22,Minimas!$C$3:$CD$12,3,FALSE)</f>
        <v>78</v>
      </c>
      <c r="AC22" s="70">
        <f>S22-HLOOKUP(U22,Minimas!$C$3:$CD$12,4,FALSE)</f>
        <v>53</v>
      </c>
      <c r="AD22" s="70">
        <f>S22-HLOOKUP(U22,Minimas!$C$3:$CD$12,5,FALSE)</f>
        <v>23</v>
      </c>
      <c r="AE22" s="70">
        <f>S22-HLOOKUP(U22,Minimas!$C$3:$CD$12,6,FALSE)</f>
        <v>-7</v>
      </c>
      <c r="AF22" s="70">
        <f>S22-HLOOKUP(U22,Minimas!$C$3:$CD$12,7,FALSE)</f>
        <v>-34</v>
      </c>
      <c r="AG22" s="70">
        <f>S22-HLOOKUP(U22,Minimas!$C$3:$CD$12,8,FALSE)</f>
        <v>-57</v>
      </c>
      <c r="AH22" s="70">
        <f>S22-HLOOKUP(U22,Minimas!$C$3:$CD$12,9,FALSE)</f>
        <v>-77</v>
      </c>
      <c r="AI22" s="70">
        <f>S22-HLOOKUP(U22,Minimas!$C$3:$CD$12,10,FALSE)</f>
        <v>-107</v>
      </c>
      <c r="AJ22" s="71" t="str">
        <f t="shared" ref="AJ22" si="15">IF(E22=0," ",IF(AI22&gt;=0,$AI$5,IF(AH22&gt;=0,$AH$5,IF(AG22&gt;=0,$AG$5,IF(AF22&gt;=0,$AF$5,IF(AE22&gt;=0,$AE$5,IF(AD22&gt;=0,$AD$5,IF(AC22&gt;=0,$AC$5,IF(AB22&gt;=0,$AB$5,$AA$5)))))))))</f>
        <v>IRG +</v>
      </c>
      <c r="AK22" s="71"/>
      <c r="AL22" s="71" t="str">
        <f t="shared" ref="AL22" si="16">IF(AJ22="","",AJ22)</f>
        <v>IRG +</v>
      </c>
      <c r="AM22" s="71">
        <f t="shared" ref="AM22" si="17">IF(E22=0," ",IF(AI22&gt;=0,AI22,IF(AH22&gt;=0,AH22,IF(AG22&gt;=0,AG22,IF(AF22&gt;=0,AF22,IF(AE22&gt;=0,AE22,IF(AD22&gt;=0,AD22,IF(AC22&gt;=0,AC22,IF(AB22&gt;=0,AB22,AA22)))))))))</f>
        <v>23</v>
      </c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</row>
    <row r="23" spans="1:106" s="5" customFormat="1" ht="30" customHeight="1" thickBot="1" x14ac:dyDescent="0.3">
      <c r="B23" s="85"/>
      <c r="C23" s="86"/>
      <c r="D23" s="87"/>
      <c r="E23" s="88"/>
      <c r="F23" s="89"/>
      <c r="G23" s="181"/>
      <c r="H23" s="184"/>
      <c r="I23" s="185"/>
      <c r="J23" s="186"/>
      <c r="K23" s="192"/>
      <c r="L23" s="193"/>
      <c r="M23" s="193"/>
      <c r="N23" s="194" t="str">
        <f t="shared" ref="N23" si="18">IF(E23="","",IF(MAXA(K23:M23)&lt;=0,0,MAXA(K23:M23)))</f>
        <v/>
      </c>
      <c r="O23" s="174"/>
      <c r="P23" s="132"/>
      <c r="Q23" s="132"/>
      <c r="R23" s="99" t="str">
        <f t="shared" ref="R23" si="19">IF(E23="","",IF(MAXA(O23:Q23)&lt;=0,0,MAXA(O23:Q23)))</f>
        <v/>
      </c>
      <c r="S23" s="91" t="str">
        <f t="shared" ref="S23" si="20">IF(E23="","",IF(OR(N23=0,R23=0),0,N23+R23))</f>
        <v/>
      </c>
      <c r="T23" s="92" t="str">
        <f t="shared" ref="T23" si="21">+CONCATENATE(AL23," ",AM23)</f>
        <v xml:space="preserve">   </v>
      </c>
      <c r="U23" s="93" t="str">
        <f>IF(E23=0," ",IF(E23="H",IF(G23&lt;2002,VLOOKUP(J23,Minimas!$A$15:$F$29,6),IF(AND(G23&gt;2001,G23&lt;2005),VLOOKUP(J23,Minimas!$A$15:$F$29,5),IF(AND(G23&gt;2004,G23&lt;2007),VLOOKUP(J23,Minimas!$A$15:$F$29,4),IF(AND(G23&gt;2006,G23&lt;2009),VLOOKUP(J23,Minimas!$A$15:$F$29,3),VLOOKUP(J23,Minimas!$A$15:$F$29,2))))),IF(G23&lt;2002,VLOOKUP(J23,Minimas!$G$15:$L$29,6),IF(AND(G23&gt;2001,G23&lt;2005),VLOOKUP(J23,Minimas!$G$15:$L$29,5),IF(AND(G23&gt;2004,G23&lt;2007),VLOOKUP(J23,Minimas!$G$15:$L$29,4),IF(AND(G23&gt;2006,G23&lt;2009),VLOOKUP(J23,Minimas!$G$15:$L$29,3),VLOOKUP(J23,Minimas!$G$15:$L$29,2)))))))</f>
        <v xml:space="preserve"> </v>
      </c>
      <c r="V23" s="94" t="str">
        <f t="shared" ref="V23" si="22">IF(E23=" "," ",IF(E23="H",10^(0.75194503*LOG(J23/175.508)^2)*S23,IF(E23="F",10^(0.783497476* LOG(J23/153.655)^2)*S23,"")))</f>
        <v/>
      </c>
      <c r="W23" s="43"/>
      <c r="X23" s="43"/>
      <c r="AA23" s="70" t="e">
        <f>S23-HLOOKUP(U23,Minimas!$C$3:$CD$12,2,FALSE)</f>
        <v>#VALUE!</v>
      </c>
      <c r="AB23" s="70" t="e">
        <f>S23-HLOOKUP(U23,Minimas!$C$3:$CD$12,3,FALSE)</f>
        <v>#VALUE!</v>
      </c>
      <c r="AC23" s="70" t="e">
        <f>S23-HLOOKUP(U23,Minimas!$C$3:$CD$12,4,FALSE)</f>
        <v>#VALUE!</v>
      </c>
      <c r="AD23" s="70" t="e">
        <f>S23-HLOOKUP(U23,Minimas!$C$3:$CD$12,5,FALSE)</f>
        <v>#VALUE!</v>
      </c>
      <c r="AE23" s="70" t="e">
        <f>S23-HLOOKUP(U23,Minimas!$C$3:$CD$12,6,FALSE)</f>
        <v>#VALUE!</v>
      </c>
      <c r="AF23" s="70" t="e">
        <f>S23-HLOOKUP(U23,Minimas!$C$3:$CD$12,7,FALSE)</f>
        <v>#VALUE!</v>
      </c>
      <c r="AG23" s="70" t="e">
        <f>S23-HLOOKUP(U23,Minimas!$C$3:$CD$12,8,FALSE)</f>
        <v>#VALUE!</v>
      </c>
      <c r="AH23" s="70" t="e">
        <f>S23-HLOOKUP(U23,Minimas!$C$3:$CD$12,9,FALSE)</f>
        <v>#VALUE!</v>
      </c>
      <c r="AI23" s="70" t="e">
        <f>S23-HLOOKUP(U23,Minimas!$C$3:$CD$12,10,FALSE)</f>
        <v>#VALUE!</v>
      </c>
      <c r="AJ23" s="71" t="str">
        <f t="shared" ref="AJ23" si="23">IF(E23=0," ",IF(AI23&gt;=0,$AI$5,IF(AH23&gt;=0,$AH$5,IF(AG23&gt;=0,$AG$5,IF(AF23&gt;=0,$AF$5,IF(AE23&gt;=0,$AE$5,IF(AD23&gt;=0,$AD$5,IF(AC23&gt;=0,$AC$5,IF(AB23&gt;=0,$AB$5,$AA$5)))))))))</f>
        <v xml:space="preserve"> </v>
      </c>
      <c r="AK23" s="71"/>
      <c r="AL23" s="71" t="str">
        <f t="shared" ref="AL23" si="24">IF(AJ23="","",AJ23)</f>
        <v xml:space="preserve"> </v>
      </c>
      <c r="AM23" s="71" t="str">
        <f t="shared" ref="AM23" si="25">IF(E23=0," ",IF(AI23&gt;=0,AI23,IF(AH23&gt;=0,AH23,IF(AG23&gt;=0,AG23,IF(AF23&gt;=0,AF23,IF(AE23&gt;=0,AE23,IF(AD23&gt;=0,AD23,IF(AC23&gt;=0,AC23,IF(AB23&gt;=0,AB23,AA23)))))))))</f>
        <v xml:space="preserve"> </v>
      </c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</row>
    <row r="24" spans="1:106" x14ac:dyDescent="0.25">
      <c r="A24" s="6"/>
      <c r="N24" s="1"/>
    </row>
    <row r="25" spans="1:106" x14ac:dyDescent="0.25">
      <c r="A25" s="6"/>
    </row>
    <row r="26" spans="1:106" ht="34.950000000000003" customHeight="1" x14ac:dyDescent="0.25">
      <c r="F26" s="115" t="s">
        <v>129</v>
      </c>
      <c r="G26" s="115"/>
      <c r="H26" s="143" t="s">
        <v>138</v>
      </c>
      <c r="I26" s="138"/>
      <c r="K26" s="115"/>
      <c r="L26" s="129" t="s">
        <v>128</v>
      </c>
      <c r="M26" s="115"/>
      <c r="N26" s="143"/>
      <c r="P26" s="3"/>
    </row>
    <row r="27" spans="1:106" ht="34.950000000000003" customHeight="1" x14ac:dyDescent="0.25">
      <c r="H27" s="137" t="s">
        <v>136</v>
      </c>
      <c r="I27" s="138" t="s">
        <v>137</v>
      </c>
    </row>
    <row r="28" spans="1:106" ht="34.950000000000003" customHeight="1" x14ac:dyDescent="0.25">
      <c r="H28" s="137" t="s">
        <v>161</v>
      </c>
      <c r="I28" s="139"/>
    </row>
  </sheetData>
  <sortState xmlns:xlrd2="http://schemas.microsoft.com/office/spreadsheetml/2017/richdata2" ref="A12:DS18">
    <sortCondition descending="1" ref="B12:B18"/>
    <sortCondition descending="1" ref="S12:S18"/>
  </sortState>
  <mergeCells count="6">
    <mergeCell ref="D2:J2"/>
    <mergeCell ref="D3:J3"/>
    <mergeCell ref="M2:R2"/>
    <mergeCell ref="U2:V2"/>
    <mergeCell ref="M3:R3"/>
    <mergeCell ref="U3:V3"/>
  </mergeCells>
  <phoneticPr fontId="0" type="noConversion"/>
  <conditionalFormatting sqref="O12:Q12 K12:M12 K19:M23 O19:Q23">
    <cfRule type="cellIs" dxfId="19" priority="62" operator="lessThan">
      <formula>0</formula>
    </cfRule>
  </conditionalFormatting>
  <conditionalFormatting sqref="O12:Q12 K12:M12 K19:M23 O19:Q23">
    <cfRule type="cellIs" dxfId="18" priority="60" operator="lessThan">
      <formula>0</formula>
    </cfRule>
  </conditionalFormatting>
  <conditionalFormatting sqref="O13:Q14 K13:M14">
    <cfRule type="cellIs" dxfId="17" priority="46" operator="lessThan">
      <formula>0</formula>
    </cfRule>
  </conditionalFormatting>
  <conditionalFormatting sqref="O13:Q14 K13:M14">
    <cfRule type="cellIs" dxfId="16" priority="45" operator="lessThan">
      <formula>0</formula>
    </cfRule>
  </conditionalFormatting>
  <conditionalFormatting sqref="K9:M9 O9:Q9">
    <cfRule type="cellIs" dxfId="15" priority="26" operator="lessThan">
      <formula>0</formula>
    </cfRule>
  </conditionalFormatting>
  <conditionalFormatting sqref="O9:Q9 K9:M9">
    <cfRule type="cellIs" dxfId="14" priority="25" operator="lessThan">
      <formula>0</formula>
    </cfRule>
  </conditionalFormatting>
  <conditionalFormatting sqref="O7:Q7 K7:M7">
    <cfRule type="cellIs" dxfId="13" priority="24" operator="lessThan">
      <formula>0</formula>
    </cfRule>
  </conditionalFormatting>
  <conditionalFormatting sqref="O8:Q8 K8:M8">
    <cfRule type="cellIs" dxfId="12" priority="23" operator="lessThan">
      <formula>0</formula>
    </cfRule>
  </conditionalFormatting>
  <conditionalFormatting sqref="O10:Q10 K10:M10">
    <cfRule type="cellIs" dxfId="11" priority="22" operator="lessThan">
      <formula>0</formula>
    </cfRule>
  </conditionalFormatting>
  <conditionalFormatting sqref="O10:Q10 K10:M10">
    <cfRule type="cellIs" dxfId="10" priority="21" operator="lessThan">
      <formula>0</formula>
    </cfRule>
  </conditionalFormatting>
  <conditionalFormatting sqref="K11:M11 O11:Q11">
    <cfRule type="cellIs" dxfId="9" priority="20" operator="lessThan">
      <formula>0</formula>
    </cfRule>
  </conditionalFormatting>
  <conditionalFormatting sqref="O11:Q11 K11:M11">
    <cfRule type="cellIs" dxfId="8" priority="19" operator="lessThan">
      <formula>0</formula>
    </cfRule>
  </conditionalFormatting>
  <conditionalFormatting sqref="K15:M16">
    <cfRule type="cellIs" dxfId="7" priority="12" operator="lessThan">
      <formula>0</formula>
    </cfRule>
  </conditionalFormatting>
  <conditionalFormatting sqref="K15:M16">
    <cfRule type="cellIs" dxfId="6" priority="11" operator="lessThan">
      <formula>0</formula>
    </cfRule>
  </conditionalFormatting>
  <conditionalFormatting sqref="O15:Q16">
    <cfRule type="cellIs" dxfId="5" priority="10" operator="lessThan">
      <formula>0</formula>
    </cfRule>
  </conditionalFormatting>
  <conditionalFormatting sqref="O15:Q16">
    <cfRule type="cellIs" dxfId="4" priority="9" operator="lessThan">
      <formula>0</formula>
    </cfRule>
  </conditionalFormatting>
  <conditionalFormatting sqref="K17:M18">
    <cfRule type="cellIs" dxfId="3" priority="4" operator="lessThan">
      <formula>0</formula>
    </cfRule>
  </conditionalFormatting>
  <conditionalFormatting sqref="K17:M18">
    <cfRule type="cellIs" dxfId="2" priority="3" operator="lessThan">
      <formula>0</formula>
    </cfRule>
  </conditionalFormatting>
  <conditionalFormatting sqref="O17:Q18">
    <cfRule type="cellIs" dxfId="1" priority="2" operator="lessThan">
      <formula>0</formula>
    </cfRule>
  </conditionalFormatting>
  <conditionalFormatting sqref="O17:Q18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2" orientation="landscape" horizontalDpi="180" verticalDpi="180" r:id="rId1"/>
  <headerFooter alignWithMargins="0"/>
  <ignoredErrors>
    <ignoredError sqref="D2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3:CD37"/>
  <sheetViews>
    <sheetView workbookViewId="0">
      <selection activeCell="L35" sqref="L35"/>
    </sheetView>
  </sheetViews>
  <sheetFormatPr baseColWidth="10" defaultRowHeight="13.2" x14ac:dyDescent="0.25"/>
  <cols>
    <col min="3" max="5" width="10.5546875" bestFit="1" customWidth="1"/>
    <col min="6" max="68" width="9.6640625" customWidth="1"/>
  </cols>
  <sheetData>
    <row r="3" spans="1:82" x14ac:dyDescent="0.25">
      <c r="C3" s="64" t="s">
        <v>72</v>
      </c>
      <c r="D3" s="64" t="s">
        <v>73</v>
      </c>
      <c r="E3" s="64" t="s">
        <v>74</v>
      </c>
      <c r="F3" s="64" t="s">
        <v>84</v>
      </c>
      <c r="G3" s="65" t="s">
        <v>76</v>
      </c>
      <c r="H3" s="65" t="s">
        <v>77</v>
      </c>
      <c r="I3" s="65" t="s">
        <v>78</v>
      </c>
      <c r="J3" s="65" t="s">
        <v>79</v>
      </c>
      <c r="K3" s="65" t="s">
        <v>80</v>
      </c>
      <c r="L3" s="65" t="s">
        <v>81</v>
      </c>
      <c r="M3" s="64" t="s">
        <v>82</v>
      </c>
      <c r="N3" s="64" t="s">
        <v>83</v>
      </c>
      <c r="O3" s="64" t="s">
        <v>91</v>
      </c>
      <c r="P3" s="64" t="s">
        <v>75</v>
      </c>
      <c r="Q3" s="65" t="s">
        <v>85</v>
      </c>
      <c r="R3" s="65" t="s">
        <v>86</v>
      </c>
      <c r="S3" s="65" t="s">
        <v>87</v>
      </c>
      <c r="T3" s="65" t="s">
        <v>88</v>
      </c>
      <c r="U3" s="65" t="s">
        <v>89</v>
      </c>
      <c r="V3" s="65" t="s">
        <v>90</v>
      </c>
      <c r="W3" s="64" t="s">
        <v>92</v>
      </c>
      <c r="X3" s="64" t="s">
        <v>93</v>
      </c>
      <c r="Y3" s="64" t="s">
        <v>94</v>
      </c>
      <c r="Z3" s="65" t="s">
        <v>95</v>
      </c>
      <c r="AA3" s="65" t="s">
        <v>96</v>
      </c>
      <c r="AB3" s="65" t="s">
        <v>97</v>
      </c>
      <c r="AC3" s="65" t="s">
        <v>98</v>
      </c>
      <c r="AD3" s="65" t="s">
        <v>99</v>
      </c>
      <c r="AE3" s="65" t="s">
        <v>100</v>
      </c>
      <c r="AF3" s="65" t="s">
        <v>101</v>
      </c>
      <c r="AG3" s="64" t="s">
        <v>102</v>
      </c>
      <c r="AH3" s="64" t="s">
        <v>103</v>
      </c>
      <c r="AI3" s="64" t="s">
        <v>104</v>
      </c>
      <c r="AJ3" s="65" t="s">
        <v>105</v>
      </c>
      <c r="AK3" s="65" t="s">
        <v>106</v>
      </c>
      <c r="AL3" s="65" t="s">
        <v>107</v>
      </c>
      <c r="AM3" s="65" t="s">
        <v>108</v>
      </c>
      <c r="AN3" s="65" t="s">
        <v>109</v>
      </c>
      <c r="AO3" s="65" t="s">
        <v>110</v>
      </c>
      <c r="AP3" s="65" t="s">
        <v>111</v>
      </c>
      <c r="AQ3" s="48" t="s">
        <v>32</v>
      </c>
      <c r="AR3" s="48" t="s">
        <v>33</v>
      </c>
      <c r="AS3" s="48" t="s">
        <v>34</v>
      </c>
      <c r="AT3" s="48" t="s">
        <v>35</v>
      </c>
      <c r="AU3" s="48" t="s">
        <v>36</v>
      </c>
      <c r="AV3" s="48" t="s">
        <v>37</v>
      </c>
      <c r="AW3" s="48" t="s">
        <v>38</v>
      </c>
      <c r="AX3" s="48" t="s">
        <v>39</v>
      </c>
      <c r="AY3" s="48" t="s">
        <v>40</v>
      </c>
      <c r="AZ3" s="48" t="s">
        <v>41</v>
      </c>
      <c r="BA3" s="48" t="s">
        <v>42</v>
      </c>
      <c r="BB3" s="48" t="s">
        <v>43</v>
      </c>
      <c r="BC3" s="48" t="s">
        <v>44</v>
      </c>
      <c r="BD3" s="48" t="s">
        <v>45</v>
      </c>
      <c r="BE3" s="48" t="s">
        <v>46</v>
      </c>
      <c r="BF3" s="48" t="s">
        <v>47</v>
      </c>
      <c r="BG3" s="48" t="s">
        <v>48</v>
      </c>
      <c r="BH3" s="48" t="s">
        <v>49</v>
      </c>
      <c r="BI3" s="48" t="s">
        <v>50</v>
      </c>
      <c r="BJ3" s="48" t="s">
        <v>51</v>
      </c>
      <c r="BK3" s="48" t="s">
        <v>52</v>
      </c>
      <c r="BL3" s="48" t="s">
        <v>53</v>
      </c>
      <c r="BM3" s="48" t="s">
        <v>54</v>
      </c>
      <c r="BN3" s="48" t="s">
        <v>55</v>
      </c>
      <c r="BO3" s="48" t="s">
        <v>56</v>
      </c>
      <c r="BP3" s="48" t="s">
        <v>57</v>
      </c>
      <c r="BQ3" s="48" t="s">
        <v>58</v>
      </c>
      <c r="BR3" s="48" t="s">
        <v>59</v>
      </c>
      <c r="BS3" s="48" t="s">
        <v>60</v>
      </c>
      <c r="BT3" s="48" t="s">
        <v>61</v>
      </c>
      <c r="BU3" s="48" t="s">
        <v>62</v>
      </c>
      <c r="BV3" s="48" t="s">
        <v>63</v>
      </c>
      <c r="BW3" s="48" t="s">
        <v>64</v>
      </c>
      <c r="BX3" s="48" t="s">
        <v>65</v>
      </c>
      <c r="BY3" s="48" t="s">
        <v>66</v>
      </c>
      <c r="BZ3" s="48" t="s">
        <v>67</v>
      </c>
      <c r="CA3" s="48" t="s">
        <v>68</v>
      </c>
      <c r="CB3" s="48" t="s">
        <v>69</v>
      </c>
      <c r="CC3" s="48" t="s">
        <v>70</v>
      </c>
      <c r="CD3" s="48" t="s">
        <v>71</v>
      </c>
    </row>
    <row r="4" spans="1:82" x14ac:dyDescent="0.25">
      <c r="B4" s="51" t="s">
        <v>17</v>
      </c>
      <c r="C4" s="49">
        <v>20</v>
      </c>
      <c r="D4" s="49">
        <v>25</v>
      </c>
      <c r="E4" s="49">
        <v>30</v>
      </c>
      <c r="F4" s="49">
        <v>35</v>
      </c>
      <c r="G4" s="49">
        <v>40</v>
      </c>
      <c r="H4" s="49">
        <v>45</v>
      </c>
      <c r="I4" s="49">
        <v>50</v>
      </c>
      <c r="J4" s="49">
        <v>55</v>
      </c>
      <c r="K4" s="49">
        <v>57</v>
      </c>
      <c r="L4" s="49">
        <v>60</v>
      </c>
      <c r="M4" s="50">
        <v>30</v>
      </c>
      <c r="N4" s="50">
        <v>35</v>
      </c>
      <c r="O4" s="50">
        <v>40</v>
      </c>
      <c r="P4" s="50">
        <v>45</v>
      </c>
      <c r="Q4" s="50">
        <v>50</v>
      </c>
      <c r="R4" s="50">
        <v>55</v>
      </c>
      <c r="S4" s="50">
        <v>60</v>
      </c>
      <c r="T4" s="50">
        <v>65</v>
      </c>
      <c r="U4" s="50">
        <v>67</v>
      </c>
      <c r="V4" s="50">
        <v>70</v>
      </c>
      <c r="W4" s="52">
        <v>40</v>
      </c>
      <c r="X4" s="52">
        <v>45</v>
      </c>
      <c r="Y4" s="52">
        <v>50</v>
      </c>
      <c r="Z4" s="52">
        <v>55</v>
      </c>
      <c r="AA4" s="52">
        <v>60</v>
      </c>
      <c r="AB4" s="52">
        <v>65</v>
      </c>
      <c r="AC4" s="52">
        <v>70</v>
      </c>
      <c r="AD4" s="52">
        <v>75</v>
      </c>
      <c r="AE4" s="52">
        <v>77</v>
      </c>
      <c r="AF4" s="52">
        <v>80</v>
      </c>
      <c r="AG4" s="53">
        <v>50</v>
      </c>
      <c r="AH4" s="53">
        <v>55</v>
      </c>
      <c r="AI4" s="53">
        <v>60</v>
      </c>
      <c r="AJ4" s="53">
        <v>65</v>
      </c>
      <c r="AK4" s="53">
        <v>70</v>
      </c>
      <c r="AL4" s="53">
        <v>75</v>
      </c>
      <c r="AM4" s="53">
        <v>80</v>
      </c>
      <c r="AN4" s="53">
        <v>85</v>
      </c>
      <c r="AO4" s="53">
        <v>87</v>
      </c>
      <c r="AP4" s="53">
        <v>90</v>
      </c>
      <c r="AQ4" s="54">
        <v>40</v>
      </c>
      <c r="AR4" s="54">
        <v>55</v>
      </c>
      <c r="AS4" s="54">
        <v>65</v>
      </c>
      <c r="AT4" s="54">
        <v>75</v>
      </c>
      <c r="AU4" s="54">
        <v>80</v>
      </c>
      <c r="AV4" s="54">
        <v>85</v>
      </c>
      <c r="AW4" s="54">
        <v>90</v>
      </c>
      <c r="AX4" s="54">
        <v>95</v>
      </c>
      <c r="AY4" s="54">
        <v>100</v>
      </c>
      <c r="AZ4" s="54">
        <v>105</v>
      </c>
      <c r="BA4" s="57">
        <v>50</v>
      </c>
      <c r="BB4" s="57">
        <v>65</v>
      </c>
      <c r="BC4" s="57">
        <v>80</v>
      </c>
      <c r="BD4" s="57">
        <v>90</v>
      </c>
      <c r="BE4" s="66">
        <v>100</v>
      </c>
      <c r="BF4" s="57">
        <v>110</v>
      </c>
      <c r="BG4" s="57">
        <v>115</v>
      </c>
      <c r="BH4" s="57">
        <v>120</v>
      </c>
      <c r="BI4" s="57">
        <v>125</v>
      </c>
      <c r="BJ4" s="57">
        <v>130</v>
      </c>
      <c r="BK4" s="49">
        <v>80</v>
      </c>
      <c r="BL4" s="49">
        <v>95</v>
      </c>
      <c r="BM4" s="49">
        <v>105</v>
      </c>
      <c r="BN4" s="49">
        <v>120</v>
      </c>
      <c r="BO4" s="49">
        <v>130</v>
      </c>
      <c r="BP4" s="49">
        <v>135</v>
      </c>
      <c r="BQ4" s="49">
        <v>140</v>
      </c>
      <c r="BR4" s="49">
        <v>145</v>
      </c>
      <c r="BS4" s="49">
        <v>150</v>
      </c>
      <c r="BT4" s="49">
        <v>155</v>
      </c>
      <c r="BU4" s="60">
        <v>95</v>
      </c>
      <c r="BV4" s="60">
        <v>110</v>
      </c>
      <c r="BW4" s="60">
        <v>125</v>
      </c>
      <c r="BX4" s="60">
        <v>135</v>
      </c>
      <c r="BY4" s="60">
        <v>145</v>
      </c>
      <c r="BZ4" s="60">
        <v>150</v>
      </c>
      <c r="CA4" s="60">
        <v>155</v>
      </c>
      <c r="CB4" s="60">
        <v>160</v>
      </c>
      <c r="CC4" s="60">
        <v>165</v>
      </c>
      <c r="CD4" s="60">
        <v>170</v>
      </c>
    </row>
    <row r="5" spans="1:82" x14ac:dyDescent="0.25">
      <c r="B5" s="51" t="s">
        <v>18</v>
      </c>
      <c r="C5" s="49">
        <v>25</v>
      </c>
      <c r="D5" s="49">
        <v>35</v>
      </c>
      <c r="E5" s="49">
        <v>40</v>
      </c>
      <c r="F5" s="49">
        <v>45</v>
      </c>
      <c r="G5" s="49">
        <v>50</v>
      </c>
      <c r="H5" s="49">
        <v>55</v>
      </c>
      <c r="I5" s="49">
        <v>60</v>
      </c>
      <c r="J5" s="49">
        <v>65</v>
      </c>
      <c r="K5" s="49">
        <v>67</v>
      </c>
      <c r="L5" s="49">
        <v>70</v>
      </c>
      <c r="M5" s="50">
        <v>35</v>
      </c>
      <c r="N5" s="50">
        <v>42</v>
      </c>
      <c r="O5" s="50">
        <v>50</v>
      </c>
      <c r="P5" s="50">
        <v>55</v>
      </c>
      <c r="Q5" s="50">
        <v>60</v>
      </c>
      <c r="R5" s="50">
        <v>65</v>
      </c>
      <c r="S5" s="50">
        <v>70</v>
      </c>
      <c r="T5" s="50">
        <v>75</v>
      </c>
      <c r="U5" s="50">
        <v>77</v>
      </c>
      <c r="V5" s="50">
        <v>80</v>
      </c>
      <c r="W5" s="52">
        <v>50</v>
      </c>
      <c r="X5" s="52">
        <v>55</v>
      </c>
      <c r="Y5" s="52">
        <v>62</v>
      </c>
      <c r="Z5" s="52">
        <v>70</v>
      </c>
      <c r="AA5" s="52">
        <v>75</v>
      </c>
      <c r="AB5" s="52">
        <v>80</v>
      </c>
      <c r="AC5" s="52">
        <v>85</v>
      </c>
      <c r="AD5" s="52">
        <v>90</v>
      </c>
      <c r="AE5" s="52">
        <v>92</v>
      </c>
      <c r="AF5" s="52">
        <v>95</v>
      </c>
      <c r="AG5" s="53">
        <v>60</v>
      </c>
      <c r="AH5" s="53">
        <v>67</v>
      </c>
      <c r="AI5" s="53">
        <v>75</v>
      </c>
      <c r="AJ5" s="53">
        <v>80</v>
      </c>
      <c r="AK5" s="53">
        <v>85</v>
      </c>
      <c r="AL5" s="53">
        <v>90</v>
      </c>
      <c r="AM5" s="53">
        <v>95</v>
      </c>
      <c r="AN5" s="53">
        <v>100</v>
      </c>
      <c r="AO5" s="53">
        <v>102</v>
      </c>
      <c r="AP5" s="53">
        <v>105</v>
      </c>
      <c r="AQ5" s="55">
        <v>55</v>
      </c>
      <c r="AR5" s="55">
        <v>70</v>
      </c>
      <c r="AS5" s="55">
        <v>80</v>
      </c>
      <c r="AT5" s="55">
        <v>95</v>
      </c>
      <c r="AU5" s="55">
        <v>100</v>
      </c>
      <c r="AV5" s="55">
        <v>105</v>
      </c>
      <c r="AW5" s="55">
        <v>110</v>
      </c>
      <c r="AX5" s="55">
        <v>115</v>
      </c>
      <c r="AY5" s="55">
        <v>120</v>
      </c>
      <c r="AZ5" s="55">
        <v>125</v>
      </c>
      <c r="BA5" s="58">
        <v>65</v>
      </c>
      <c r="BB5" s="58">
        <v>85</v>
      </c>
      <c r="BC5" s="58">
        <v>100</v>
      </c>
      <c r="BD5" s="58">
        <v>110</v>
      </c>
      <c r="BE5" s="58">
        <v>120</v>
      </c>
      <c r="BF5" s="58">
        <v>130</v>
      </c>
      <c r="BG5" s="58">
        <v>135</v>
      </c>
      <c r="BH5" s="58">
        <v>140</v>
      </c>
      <c r="BI5" s="58">
        <v>145</v>
      </c>
      <c r="BJ5" s="58">
        <v>150</v>
      </c>
      <c r="BK5" s="61">
        <v>100</v>
      </c>
      <c r="BL5" s="61">
        <v>115</v>
      </c>
      <c r="BM5" s="61">
        <v>125</v>
      </c>
      <c r="BN5" s="61">
        <v>140</v>
      </c>
      <c r="BO5" s="61">
        <v>150</v>
      </c>
      <c r="BP5" s="61">
        <v>160</v>
      </c>
      <c r="BQ5" s="61">
        <v>165</v>
      </c>
      <c r="BR5" s="61">
        <v>170</v>
      </c>
      <c r="BS5" s="61">
        <v>175</v>
      </c>
      <c r="BT5" s="61">
        <v>180</v>
      </c>
      <c r="BU5" s="59">
        <v>115</v>
      </c>
      <c r="BV5" s="59">
        <v>130</v>
      </c>
      <c r="BW5" s="59">
        <v>145</v>
      </c>
      <c r="BX5" s="59">
        <v>160</v>
      </c>
      <c r="BY5" s="59">
        <v>170</v>
      </c>
      <c r="BZ5" s="59">
        <v>175</v>
      </c>
      <c r="CA5" s="59">
        <v>180</v>
      </c>
      <c r="CB5" s="59">
        <v>185</v>
      </c>
      <c r="CC5" s="59">
        <v>190</v>
      </c>
      <c r="CD5" s="59">
        <v>195</v>
      </c>
    </row>
    <row r="6" spans="1:82" x14ac:dyDescent="0.25">
      <c r="B6" s="51" t="s">
        <v>19</v>
      </c>
      <c r="C6" s="49">
        <v>35</v>
      </c>
      <c r="D6" s="49">
        <v>45</v>
      </c>
      <c r="E6" s="49">
        <v>50</v>
      </c>
      <c r="F6" s="49">
        <v>57</v>
      </c>
      <c r="G6" s="49">
        <v>62</v>
      </c>
      <c r="H6" s="49">
        <v>67</v>
      </c>
      <c r="I6" s="49">
        <v>72</v>
      </c>
      <c r="J6" s="49">
        <v>75</v>
      </c>
      <c r="K6" s="49">
        <v>77</v>
      </c>
      <c r="L6" s="49">
        <v>80</v>
      </c>
      <c r="M6" s="50">
        <v>45</v>
      </c>
      <c r="N6" s="50">
        <v>50</v>
      </c>
      <c r="O6" s="50">
        <v>57</v>
      </c>
      <c r="P6" s="50">
        <v>65</v>
      </c>
      <c r="Q6" s="50">
        <v>70</v>
      </c>
      <c r="R6" s="50">
        <v>75</v>
      </c>
      <c r="S6" s="50">
        <v>80</v>
      </c>
      <c r="T6" s="50">
        <v>85</v>
      </c>
      <c r="U6" s="50">
        <v>90</v>
      </c>
      <c r="V6" s="50">
        <v>95</v>
      </c>
      <c r="W6" s="52">
        <v>60</v>
      </c>
      <c r="X6" s="52">
        <v>65</v>
      </c>
      <c r="Y6" s="52">
        <v>75</v>
      </c>
      <c r="Z6" s="52">
        <v>82</v>
      </c>
      <c r="AA6" s="52">
        <v>90</v>
      </c>
      <c r="AB6" s="52">
        <v>95</v>
      </c>
      <c r="AC6" s="52">
        <v>100</v>
      </c>
      <c r="AD6" s="52">
        <v>105</v>
      </c>
      <c r="AE6" s="52">
        <v>107</v>
      </c>
      <c r="AF6" s="52">
        <v>110</v>
      </c>
      <c r="AG6" s="53">
        <v>70</v>
      </c>
      <c r="AH6" s="53">
        <v>80</v>
      </c>
      <c r="AI6" s="53">
        <v>87</v>
      </c>
      <c r="AJ6" s="53">
        <v>92</v>
      </c>
      <c r="AK6" s="53">
        <v>100</v>
      </c>
      <c r="AL6" s="53">
        <v>107</v>
      </c>
      <c r="AM6" s="53">
        <v>115</v>
      </c>
      <c r="AN6" s="53">
        <v>120</v>
      </c>
      <c r="AO6" s="53">
        <v>122</v>
      </c>
      <c r="AP6" s="53">
        <v>125</v>
      </c>
      <c r="AQ6" s="55">
        <v>70</v>
      </c>
      <c r="AR6" s="55">
        <v>85</v>
      </c>
      <c r="AS6" s="55">
        <v>100</v>
      </c>
      <c r="AT6" s="55">
        <v>110</v>
      </c>
      <c r="AU6" s="55">
        <v>120</v>
      </c>
      <c r="AV6" s="55">
        <v>130</v>
      </c>
      <c r="AW6" s="55">
        <v>135</v>
      </c>
      <c r="AX6" s="55">
        <v>140</v>
      </c>
      <c r="AY6" s="55">
        <v>145</v>
      </c>
      <c r="AZ6" s="55">
        <v>150</v>
      </c>
      <c r="BA6" s="58">
        <v>80</v>
      </c>
      <c r="BB6" s="58">
        <v>100</v>
      </c>
      <c r="BC6" s="58">
        <v>120</v>
      </c>
      <c r="BD6" s="58">
        <v>130</v>
      </c>
      <c r="BE6" s="58">
        <v>140</v>
      </c>
      <c r="BF6" s="58">
        <v>150</v>
      </c>
      <c r="BG6" s="58">
        <v>160</v>
      </c>
      <c r="BH6" s="58">
        <v>165</v>
      </c>
      <c r="BI6" s="58">
        <v>170</v>
      </c>
      <c r="BJ6" s="58">
        <v>175</v>
      </c>
      <c r="BK6" s="61">
        <v>115</v>
      </c>
      <c r="BL6" s="61">
        <v>130</v>
      </c>
      <c r="BM6" s="61">
        <v>150</v>
      </c>
      <c r="BN6" s="61">
        <v>160</v>
      </c>
      <c r="BO6" s="61">
        <v>170</v>
      </c>
      <c r="BP6" s="61">
        <v>180</v>
      </c>
      <c r="BQ6" s="61">
        <v>185</v>
      </c>
      <c r="BR6" s="61">
        <v>190</v>
      </c>
      <c r="BS6" s="61">
        <v>195</v>
      </c>
      <c r="BT6" s="61">
        <v>200</v>
      </c>
      <c r="BU6" s="59">
        <v>130</v>
      </c>
      <c r="BV6" s="59">
        <v>150</v>
      </c>
      <c r="BW6" s="59">
        <v>170</v>
      </c>
      <c r="BX6" s="59">
        <v>185</v>
      </c>
      <c r="BY6" s="59">
        <v>195</v>
      </c>
      <c r="BZ6" s="59">
        <v>200</v>
      </c>
      <c r="CA6" s="59">
        <v>205</v>
      </c>
      <c r="CB6" s="59">
        <v>210</v>
      </c>
      <c r="CC6" s="59">
        <v>215</v>
      </c>
      <c r="CD6" s="59">
        <v>220</v>
      </c>
    </row>
    <row r="7" spans="1:82" x14ac:dyDescent="0.25">
      <c r="B7" s="51" t="s">
        <v>20</v>
      </c>
      <c r="C7" s="49">
        <v>45</v>
      </c>
      <c r="D7" s="49">
        <v>55</v>
      </c>
      <c r="E7" s="49">
        <v>60</v>
      </c>
      <c r="F7" s="49">
        <v>67</v>
      </c>
      <c r="G7" s="49">
        <v>72</v>
      </c>
      <c r="H7" s="49">
        <v>77</v>
      </c>
      <c r="I7" s="49">
        <v>82</v>
      </c>
      <c r="J7" s="49">
        <v>85</v>
      </c>
      <c r="K7" s="49">
        <v>87</v>
      </c>
      <c r="L7" s="49">
        <v>90</v>
      </c>
      <c r="M7" s="50">
        <v>55</v>
      </c>
      <c r="N7" s="50">
        <v>60</v>
      </c>
      <c r="O7" s="50">
        <v>67</v>
      </c>
      <c r="P7" s="50">
        <v>77</v>
      </c>
      <c r="Q7" s="50">
        <v>82</v>
      </c>
      <c r="R7" s="50">
        <v>87</v>
      </c>
      <c r="S7" s="50">
        <v>92</v>
      </c>
      <c r="T7" s="50">
        <v>97</v>
      </c>
      <c r="U7" s="50">
        <v>100</v>
      </c>
      <c r="V7" s="50">
        <v>105</v>
      </c>
      <c r="W7" s="52">
        <v>70</v>
      </c>
      <c r="X7" s="52">
        <v>77</v>
      </c>
      <c r="Y7" s="52">
        <v>87</v>
      </c>
      <c r="Z7" s="52">
        <v>95</v>
      </c>
      <c r="AA7" s="52">
        <v>105</v>
      </c>
      <c r="AB7" s="52">
        <v>110</v>
      </c>
      <c r="AC7" s="52">
        <v>115</v>
      </c>
      <c r="AD7" s="52">
        <v>120</v>
      </c>
      <c r="AE7" s="52">
        <v>122</v>
      </c>
      <c r="AF7" s="52">
        <v>125</v>
      </c>
      <c r="AG7" s="53">
        <v>82</v>
      </c>
      <c r="AH7" s="53">
        <v>92</v>
      </c>
      <c r="AI7" s="53">
        <v>102</v>
      </c>
      <c r="AJ7" s="53">
        <v>107</v>
      </c>
      <c r="AK7" s="53">
        <v>117</v>
      </c>
      <c r="AL7" s="53">
        <v>122</v>
      </c>
      <c r="AM7" s="53">
        <v>130</v>
      </c>
      <c r="AN7" s="53">
        <v>135</v>
      </c>
      <c r="AO7" s="53">
        <v>137</v>
      </c>
      <c r="AP7" s="53">
        <v>140</v>
      </c>
      <c r="AQ7" s="55">
        <v>85</v>
      </c>
      <c r="AR7" s="55">
        <v>100</v>
      </c>
      <c r="AS7" s="55">
        <v>115</v>
      </c>
      <c r="AT7" s="55">
        <v>130</v>
      </c>
      <c r="AU7" s="55">
        <v>140</v>
      </c>
      <c r="AV7" s="55">
        <v>150</v>
      </c>
      <c r="AW7" s="55">
        <v>155</v>
      </c>
      <c r="AX7" s="55">
        <v>160</v>
      </c>
      <c r="AY7" s="55">
        <v>165</v>
      </c>
      <c r="AZ7" s="55">
        <v>170</v>
      </c>
      <c r="BA7" s="58">
        <v>95</v>
      </c>
      <c r="BB7" s="58">
        <v>115</v>
      </c>
      <c r="BC7" s="58">
        <v>135</v>
      </c>
      <c r="BD7" s="58">
        <v>150</v>
      </c>
      <c r="BE7" s="58">
        <v>160</v>
      </c>
      <c r="BF7" s="58">
        <v>170</v>
      </c>
      <c r="BG7" s="58">
        <v>180</v>
      </c>
      <c r="BH7" s="58">
        <v>185</v>
      </c>
      <c r="BI7" s="58">
        <v>190</v>
      </c>
      <c r="BJ7" s="58">
        <v>195</v>
      </c>
      <c r="BK7" s="61">
        <v>130</v>
      </c>
      <c r="BL7" s="61">
        <v>150</v>
      </c>
      <c r="BM7" s="61">
        <v>170</v>
      </c>
      <c r="BN7" s="61">
        <v>180</v>
      </c>
      <c r="BO7" s="61">
        <v>190</v>
      </c>
      <c r="BP7" s="61">
        <v>200</v>
      </c>
      <c r="BQ7" s="61">
        <v>210</v>
      </c>
      <c r="BR7" s="61">
        <v>215</v>
      </c>
      <c r="BS7" s="61">
        <v>220</v>
      </c>
      <c r="BT7" s="61">
        <v>225</v>
      </c>
      <c r="BU7" s="59">
        <v>145</v>
      </c>
      <c r="BV7" s="59">
        <v>170</v>
      </c>
      <c r="BW7" s="59">
        <v>195</v>
      </c>
      <c r="BX7" s="59">
        <v>210</v>
      </c>
      <c r="BY7" s="59">
        <v>220</v>
      </c>
      <c r="BZ7" s="59">
        <v>230</v>
      </c>
      <c r="CA7" s="59">
        <v>235</v>
      </c>
      <c r="CB7" s="59">
        <v>240</v>
      </c>
      <c r="CC7" s="59">
        <v>245</v>
      </c>
      <c r="CD7" s="59">
        <v>250</v>
      </c>
    </row>
    <row r="8" spans="1:82" x14ac:dyDescent="0.25">
      <c r="B8" s="51" t="s">
        <v>21</v>
      </c>
      <c r="C8" s="49">
        <v>55</v>
      </c>
      <c r="D8" s="49">
        <v>65</v>
      </c>
      <c r="E8" s="49">
        <v>72</v>
      </c>
      <c r="F8" s="49">
        <v>82</v>
      </c>
      <c r="G8" s="49">
        <v>87</v>
      </c>
      <c r="H8" s="49">
        <v>92</v>
      </c>
      <c r="I8" s="49">
        <v>97</v>
      </c>
      <c r="J8" s="49">
        <v>100</v>
      </c>
      <c r="K8" s="49">
        <v>102</v>
      </c>
      <c r="L8" s="49">
        <v>105</v>
      </c>
      <c r="M8" s="50">
        <v>68</v>
      </c>
      <c r="N8" s="50">
        <v>75</v>
      </c>
      <c r="O8" s="50">
        <v>82</v>
      </c>
      <c r="P8" s="50">
        <v>92</v>
      </c>
      <c r="Q8" s="50">
        <v>97</v>
      </c>
      <c r="R8" s="50">
        <v>102</v>
      </c>
      <c r="S8" s="50">
        <v>107</v>
      </c>
      <c r="T8" s="50">
        <v>110</v>
      </c>
      <c r="U8" s="50">
        <v>112</v>
      </c>
      <c r="V8" s="50">
        <v>115</v>
      </c>
      <c r="W8" s="52">
        <v>83</v>
      </c>
      <c r="X8" s="52">
        <v>90</v>
      </c>
      <c r="Y8" s="52">
        <v>103</v>
      </c>
      <c r="Z8" s="52">
        <v>110</v>
      </c>
      <c r="AA8" s="52">
        <v>118</v>
      </c>
      <c r="AB8" s="52">
        <v>123</v>
      </c>
      <c r="AC8" s="52">
        <v>127</v>
      </c>
      <c r="AD8" s="52">
        <v>132</v>
      </c>
      <c r="AE8" s="52">
        <v>135</v>
      </c>
      <c r="AF8" s="52">
        <v>140</v>
      </c>
      <c r="AG8" s="53">
        <v>95</v>
      </c>
      <c r="AH8" s="53">
        <v>107</v>
      </c>
      <c r="AI8" s="53">
        <v>123</v>
      </c>
      <c r="AJ8" s="53">
        <v>130</v>
      </c>
      <c r="AK8" s="53">
        <v>137</v>
      </c>
      <c r="AL8" s="53">
        <v>142</v>
      </c>
      <c r="AM8" s="53">
        <v>147</v>
      </c>
      <c r="AN8" s="53">
        <v>150</v>
      </c>
      <c r="AO8" s="53">
        <v>152</v>
      </c>
      <c r="AP8" s="53">
        <v>155</v>
      </c>
      <c r="AQ8" s="55">
        <v>100</v>
      </c>
      <c r="AR8" s="55">
        <v>115</v>
      </c>
      <c r="AS8" s="55">
        <v>130</v>
      </c>
      <c r="AT8" s="55">
        <v>150</v>
      </c>
      <c r="AU8" s="55">
        <v>160</v>
      </c>
      <c r="AV8" s="55">
        <v>170</v>
      </c>
      <c r="AW8" s="55">
        <v>175</v>
      </c>
      <c r="AX8" s="55">
        <v>180</v>
      </c>
      <c r="AY8" s="55">
        <v>185</v>
      </c>
      <c r="AZ8" s="55">
        <v>190</v>
      </c>
      <c r="BA8" s="58">
        <v>110</v>
      </c>
      <c r="BB8" s="58">
        <v>130</v>
      </c>
      <c r="BC8" s="58">
        <v>150</v>
      </c>
      <c r="BD8" s="58">
        <v>170</v>
      </c>
      <c r="BE8" s="58">
        <v>180</v>
      </c>
      <c r="BF8" s="58">
        <v>190</v>
      </c>
      <c r="BG8" s="58">
        <v>200</v>
      </c>
      <c r="BH8" s="58">
        <v>205</v>
      </c>
      <c r="BI8" s="58">
        <v>210</v>
      </c>
      <c r="BJ8" s="58">
        <v>215</v>
      </c>
      <c r="BK8" s="61">
        <v>145</v>
      </c>
      <c r="BL8" s="61">
        <v>170</v>
      </c>
      <c r="BM8" s="61">
        <v>190</v>
      </c>
      <c r="BN8" s="61">
        <v>200</v>
      </c>
      <c r="BO8" s="61">
        <v>215</v>
      </c>
      <c r="BP8" s="61">
        <v>225</v>
      </c>
      <c r="BQ8" s="61">
        <v>230</v>
      </c>
      <c r="BR8" s="61">
        <v>240</v>
      </c>
      <c r="BS8" s="61">
        <v>245</v>
      </c>
      <c r="BT8" s="61">
        <v>250</v>
      </c>
      <c r="BU8" s="59">
        <v>170</v>
      </c>
      <c r="BV8" s="59">
        <v>195</v>
      </c>
      <c r="BW8" s="59">
        <v>225</v>
      </c>
      <c r="BX8" s="59">
        <v>240</v>
      </c>
      <c r="BY8" s="59">
        <v>250</v>
      </c>
      <c r="BZ8" s="59">
        <v>260</v>
      </c>
      <c r="CA8" s="59">
        <v>265</v>
      </c>
      <c r="CB8" s="59">
        <v>270</v>
      </c>
      <c r="CC8" s="59">
        <v>275</v>
      </c>
      <c r="CD8" s="59">
        <v>280</v>
      </c>
    </row>
    <row r="9" spans="1:82" x14ac:dyDescent="0.25">
      <c r="B9" s="51" t="s">
        <v>22</v>
      </c>
      <c r="C9" s="49">
        <v>68</v>
      </c>
      <c r="D9" s="49">
        <v>78</v>
      </c>
      <c r="E9" s="49">
        <v>85</v>
      </c>
      <c r="F9" s="49">
        <v>95</v>
      </c>
      <c r="G9" s="49">
        <v>100</v>
      </c>
      <c r="H9" s="49">
        <v>105</v>
      </c>
      <c r="I9" s="49">
        <v>110</v>
      </c>
      <c r="J9" s="49">
        <v>115</v>
      </c>
      <c r="K9" s="49">
        <v>117</v>
      </c>
      <c r="L9" s="49">
        <v>120</v>
      </c>
      <c r="M9" s="50">
        <v>80</v>
      </c>
      <c r="N9" s="50">
        <v>88</v>
      </c>
      <c r="O9" s="50">
        <v>95</v>
      </c>
      <c r="P9" s="50">
        <v>105</v>
      </c>
      <c r="Q9" s="50">
        <v>110</v>
      </c>
      <c r="R9" s="50">
        <v>115</v>
      </c>
      <c r="S9" s="50">
        <v>120</v>
      </c>
      <c r="T9" s="50">
        <v>125</v>
      </c>
      <c r="U9" s="50">
        <v>130</v>
      </c>
      <c r="V9" s="50">
        <v>135</v>
      </c>
      <c r="W9" s="52">
        <v>97</v>
      </c>
      <c r="X9" s="52">
        <v>105</v>
      </c>
      <c r="Y9" s="52">
        <v>118</v>
      </c>
      <c r="Z9" s="52">
        <v>125</v>
      </c>
      <c r="AA9" s="52">
        <v>135</v>
      </c>
      <c r="AB9" s="52">
        <v>142</v>
      </c>
      <c r="AC9" s="52">
        <v>147</v>
      </c>
      <c r="AD9" s="52">
        <v>152</v>
      </c>
      <c r="AE9" s="52">
        <v>155</v>
      </c>
      <c r="AF9" s="52">
        <v>160</v>
      </c>
      <c r="AG9" s="53">
        <v>110</v>
      </c>
      <c r="AH9" s="53">
        <v>122</v>
      </c>
      <c r="AI9" s="53">
        <v>138</v>
      </c>
      <c r="AJ9" s="53">
        <v>145</v>
      </c>
      <c r="AK9" s="53">
        <v>155</v>
      </c>
      <c r="AL9" s="53">
        <v>165</v>
      </c>
      <c r="AM9" s="53">
        <v>170</v>
      </c>
      <c r="AN9" s="53">
        <v>172</v>
      </c>
      <c r="AO9" s="53">
        <v>175</v>
      </c>
      <c r="AP9" s="53">
        <v>180</v>
      </c>
      <c r="AQ9" s="55">
        <v>115</v>
      </c>
      <c r="AR9" s="55">
        <v>130</v>
      </c>
      <c r="AS9" s="55">
        <v>150</v>
      </c>
      <c r="AT9" s="55">
        <v>170</v>
      </c>
      <c r="AU9" s="55">
        <v>180</v>
      </c>
      <c r="AV9" s="55">
        <v>190</v>
      </c>
      <c r="AW9" s="55">
        <v>200</v>
      </c>
      <c r="AX9" s="55">
        <v>205</v>
      </c>
      <c r="AY9" s="55">
        <v>210</v>
      </c>
      <c r="AZ9" s="55">
        <v>215</v>
      </c>
      <c r="BA9" s="58">
        <v>125</v>
      </c>
      <c r="BB9" s="58">
        <v>145</v>
      </c>
      <c r="BC9" s="58">
        <v>170</v>
      </c>
      <c r="BD9" s="58">
        <v>190</v>
      </c>
      <c r="BE9" s="58">
        <v>200</v>
      </c>
      <c r="BF9" s="58">
        <v>210</v>
      </c>
      <c r="BG9" s="58">
        <v>220</v>
      </c>
      <c r="BH9" s="58">
        <v>225</v>
      </c>
      <c r="BI9" s="58">
        <v>230</v>
      </c>
      <c r="BJ9" s="58">
        <v>235</v>
      </c>
      <c r="BK9" s="61">
        <v>170</v>
      </c>
      <c r="BL9" s="61">
        <v>190</v>
      </c>
      <c r="BM9" s="61">
        <v>218</v>
      </c>
      <c r="BN9" s="61">
        <v>230</v>
      </c>
      <c r="BO9" s="61">
        <v>245</v>
      </c>
      <c r="BP9" s="61">
        <v>255</v>
      </c>
      <c r="BQ9" s="61">
        <v>260</v>
      </c>
      <c r="BR9" s="61">
        <v>270</v>
      </c>
      <c r="BS9" s="61">
        <v>275</v>
      </c>
      <c r="BT9" s="61">
        <v>280</v>
      </c>
      <c r="BU9" s="59">
        <v>190</v>
      </c>
      <c r="BV9" s="59">
        <v>215</v>
      </c>
      <c r="BW9" s="59">
        <v>240</v>
      </c>
      <c r="BX9" s="59">
        <v>260</v>
      </c>
      <c r="BY9" s="59">
        <v>275</v>
      </c>
      <c r="BZ9" s="59">
        <v>287</v>
      </c>
      <c r="CA9" s="59">
        <v>295</v>
      </c>
      <c r="CB9" s="59">
        <v>302</v>
      </c>
      <c r="CC9" s="59">
        <v>310</v>
      </c>
      <c r="CD9" s="59">
        <v>315</v>
      </c>
    </row>
    <row r="10" spans="1:82" x14ac:dyDescent="0.25">
      <c r="B10" s="51" t="s">
        <v>23</v>
      </c>
      <c r="C10" s="49">
        <v>80</v>
      </c>
      <c r="D10" s="49">
        <v>90</v>
      </c>
      <c r="E10" s="49">
        <v>100</v>
      </c>
      <c r="F10" s="49">
        <v>110</v>
      </c>
      <c r="G10" s="49">
        <v>115</v>
      </c>
      <c r="H10" s="49">
        <v>120</v>
      </c>
      <c r="I10" s="49">
        <v>125</v>
      </c>
      <c r="J10" s="49">
        <v>130</v>
      </c>
      <c r="K10" s="49">
        <v>132</v>
      </c>
      <c r="L10" s="49">
        <v>135</v>
      </c>
      <c r="M10" s="50">
        <v>90</v>
      </c>
      <c r="N10" s="50">
        <v>100</v>
      </c>
      <c r="O10" s="50">
        <v>110</v>
      </c>
      <c r="P10" s="50">
        <v>120</v>
      </c>
      <c r="Q10" s="50">
        <v>125</v>
      </c>
      <c r="R10" s="50">
        <v>130</v>
      </c>
      <c r="S10" s="50">
        <v>135</v>
      </c>
      <c r="T10" s="50">
        <v>140</v>
      </c>
      <c r="U10" s="50">
        <v>145</v>
      </c>
      <c r="V10" s="50">
        <v>150</v>
      </c>
      <c r="W10" s="52">
        <v>110</v>
      </c>
      <c r="X10" s="52">
        <v>120</v>
      </c>
      <c r="Y10" s="52">
        <v>138</v>
      </c>
      <c r="Z10" s="52">
        <v>145</v>
      </c>
      <c r="AA10" s="52">
        <v>155</v>
      </c>
      <c r="AB10" s="52">
        <v>162</v>
      </c>
      <c r="AC10" s="52">
        <v>167</v>
      </c>
      <c r="AD10" s="52">
        <v>172</v>
      </c>
      <c r="AE10" s="52">
        <v>175</v>
      </c>
      <c r="AF10" s="52">
        <v>180</v>
      </c>
      <c r="AG10" s="53">
        <v>125</v>
      </c>
      <c r="AH10" s="53">
        <v>140</v>
      </c>
      <c r="AI10" s="53">
        <v>155</v>
      </c>
      <c r="AJ10" s="53">
        <v>165</v>
      </c>
      <c r="AK10" s="53">
        <v>175</v>
      </c>
      <c r="AL10" s="53">
        <v>185</v>
      </c>
      <c r="AM10" s="53">
        <v>190</v>
      </c>
      <c r="AN10" s="53">
        <v>192</v>
      </c>
      <c r="AO10" s="53">
        <v>195</v>
      </c>
      <c r="AP10" s="53">
        <v>200</v>
      </c>
      <c r="AQ10" s="55">
        <v>130</v>
      </c>
      <c r="AR10" s="55">
        <v>150</v>
      </c>
      <c r="AS10" s="55">
        <v>170</v>
      </c>
      <c r="AT10" s="55">
        <v>190</v>
      </c>
      <c r="AU10" s="55">
        <v>200</v>
      </c>
      <c r="AV10" s="55">
        <v>210</v>
      </c>
      <c r="AW10" s="55">
        <v>220</v>
      </c>
      <c r="AX10" s="55">
        <v>225</v>
      </c>
      <c r="AY10" s="55">
        <v>230</v>
      </c>
      <c r="AZ10" s="55">
        <v>235</v>
      </c>
      <c r="BA10" s="58">
        <v>140</v>
      </c>
      <c r="BB10" s="58">
        <v>170</v>
      </c>
      <c r="BC10" s="58">
        <v>190</v>
      </c>
      <c r="BD10" s="58">
        <v>210</v>
      </c>
      <c r="BE10" s="58">
        <v>220</v>
      </c>
      <c r="BF10" s="58">
        <v>230</v>
      </c>
      <c r="BG10" s="58">
        <v>240</v>
      </c>
      <c r="BH10" s="58">
        <v>250</v>
      </c>
      <c r="BI10" s="58">
        <v>255</v>
      </c>
      <c r="BJ10" s="58">
        <v>260</v>
      </c>
      <c r="BK10" s="61">
        <v>190</v>
      </c>
      <c r="BL10" s="61">
        <v>210</v>
      </c>
      <c r="BM10" s="61">
        <v>240</v>
      </c>
      <c r="BN10" s="61">
        <v>250</v>
      </c>
      <c r="BO10" s="61">
        <v>270</v>
      </c>
      <c r="BP10" s="61">
        <v>285</v>
      </c>
      <c r="BQ10" s="61">
        <v>290</v>
      </c>
      <c r="BR10" s="61">
        <v>300</v>
      </c>
      <c r="BS10" s="61">
        <v>305</v>
      </c>
      <c r="BT10" s="61">
        <v>310</v>
      </c>
      <c r="BU10" s="59">
        <v>210</v>
      </c>
      <c r="BV10" s="59">
        <v>235</v>
      </c>
      <c r="BW10" s="59">
        <v>260</v>
      </c>
      <c r="BX10" s="59">
        <v>280</v>
      </c>
      <c r="BY10" s="59">
        <v>295</v>
      </c>
      <c r="BZ10" s="59">
        <v>310</v>
      </c>
      <c r="CA10" s="59">
        <v>320</v>
      </c>
      <c r="CB10" s="59">
        <v>330</v>
      </c>
      <c r="CC10" s="59">
        <v>335</v>
      </c>
      <c r="CD10" s="59">
        <v>340</v>
      </c>
    </row>
    <row r="11" spans="1:82" x14ac:dyDescent="0.25">
      <c r="B11" s="51" t="s">
        <v>24</v>
      </c>
      <c r="C11" s="49">
        <v>90</v>
      </c>
      <c r="D11" s="49">
        <v>105</v>
      </c>
      <c r="E11" s="49">
        <v>115</v>
      </c>
      <c r="F11" s="49">
        <v>125</v>
      </c>
      <c r="G11" s="49">
        <v>130</v>
      </c>
      <c r="H11" s="49">
        <v>135</v>
      </c>
      <c r="I11" s="49">
        <v>140</v>
      </c>
      <c r="J11" s="49">
        <v>145</v>
      </c>
      <c r="K11" s="49">
        <v>147</v>
      </c>
      <c r="L11" s="49">
        <v>150</v>
      </c>
      <c r="M11" s="50">
        <v>105</v>
      </c>
      <c r="N11" s="50">
        <v>115</v>
      </c>
      <c r="O11" s="50">
        <v>125</v>
      </c>
      <c r="P11" s="50">
        <v>135</v>
      </c>
      <c r="Q11" s="50">
        <v>140</v>
      </c>
      <c r="R11" s="50">
        <v>145</v>
      </c>
      <c r="S11" s="50">
        <v>150</v>
      </c>
      <c r="T11" s="50">
        <v>160</v>
      </c>
      <c r="U11" s="50">
        <v>165</v>
      </c>
      <c r="V11" s="50">
        <v>170</v>
      </c>
      <c r="W11" s="52">
        <v>130</v>
      </c>
      <c r="X11" s="52">
        <v>140</v>
      </c>
      <c r="Y11" s="52">
        <v>160</v>
      </c>
      <c r="Z11" s="52">
        <v>165</v>
      </c>
      <c r="AA11" s="52">
        <v>175</v>
      </c>
      <c r="AB11" s="52">
        <v>182</v>
      </c>
      <c r="AC11" s="52">
        <v>187</v>
      </c>
      <c r="AD11" s="52">
        <v>192</v>
      </c>
      <c r="AE11" s="52">
        <v>195</v>
      </c>
      <c r="AF11" s="52">
        <v>200</v>
      </c>
      <c r="AG11" s="53">
        <v>145</v>
      </c>
      <c r="AH11" s="53">
        <v>160</v>
      </c>
      <c r="AI11" s="53">
        <v>175</v>
      </c>
      <c r="AJ11" s="53">
        <v>185</v>
      </c>
      <c r="AK11" s="53">
        <v>195</v>
      </c>
      <c r="AL11" s="53">
        <v>205</v>
      </c>
      <c r="AM11" s="53">
        <v>210</v>
      </c>
      <c r="AN11" s="53">
        <v>212</v>
      </c>
      <c r="AO11" s="53">
        <v>215</v>
      </c>
      <c r="AP11" s="53">
        <v>220</v>
      </c>
      <c r="AQ11" s="55">
        <v>145</v>
      </c>
      <c r="AR11" s="55">
        <v>170</v>
      </c>
      <c r="AS11" s="55">
        <v>190</v>
      </c>
      <c r="AT11" s="55">
        <v>210</v>
      </c>
      <c r="AU11" s="55">
        <v>220</v>
      </c>
      <c r="AV11" s="55">
        <v>230</v>
      </c>
      <c r="AW11" s="55">
        <v>240</v>
      </c>
      <c r="AX11" s="55">
        <v>245</v>
      </c>
      <c r="AY11" s="55">
        <v>250</v>
      </c>
      <c r="AZ11" s="55">
        <v>255</v>
      </c>
      <c r="BA11" s="58">
        <v>155</v>
      </c>
      <c r="BB11" s="58">
        <v>190</v>
      </c>
      <c r="BC11" s="58">
        <v>210</v>
      </c>
      <c r="BD11" s="58">
        <v>230</v>
      </c>
      <c r="BE11" s="58">
        <v>240</v>
      </c>
      <c r="BF11" s="58">
        <v>260</v>
      </c>
      <c r="BG11" s="58">
        <v>270</v>
      </c>
      <c r="BH11" s="58">
        <v>280</v>
      </c>
      <c r="BI11" s="58">
        <v>285</v>
      </c>
      <c r="BJ11" s="58">
        <v>290</v>
      </c>
      <c r="BK11" s="61">
        <v>210</v>
      </c>
      <c r="BL11" s="61">
        <v>230</v>
      </c>
      <c r="BM11" s="61">
        <v>260</v>
      </c>
      <c r="BN11" s="61">
        <v>275</v>
      </c>
      <c r="BO11" s="61">
        <v>295</v>
      </c>
      <c r="BP11" s="61">
        <v>310</v>
      </c>
      <c r="BQ11" s="61">
        <v>315</v>
      </c>
      <c r="BR11" s="61">
        <v>325</v>
      </c>
      <c r="BS11" s="61">
        <v>330</v>
      </c>
      <c r="BT11" s="61">
        <v>335</v>
      </c>
      <c r="BU11" s="59">
        <v>230</v>
      </c>
      <c r="BV11" s="59">
        <v>260</v>
      </c>
      <c r="BW11" s="59">
        <v>280</v>
      </c>
      <c r="BX11" s="59">
        <v>300</v>
      </c>
      <c r="BY11" s="59">
        <v>320</v>
      </c>
      <c r="BZ11" s="59">
        <v>330</v>
      </c>
      <c r="CA11" s="59">
        <v>340</v>
      </c>
      <c r="CB11" s="59">
        <v>350</v>
      </c>
      <c r="CC11" s="59">
        <v>360</v>
      </c>
      <c r="CD11" s="59">
        <v>365</v>
      </c>
    </row>
    <row r="12" spans="1:82" x14ac:dyDescent="0.25">
      <c r="B12" s="51" t="s">
        <v>25</v>
      </c>
      <c r="C12" s="53">
        <v>175</v>
      </c>
      <c r="D12" s="53">
        <v>175</v>
      </c>
      <c r="E12" s="53">
        <v>175</v>
      </c>
      <c r="F12" s="53">
        <v>190</v>
      </c>
      <c r="G12" s="53">
        <v>200</v>
      </c>
      <c r="H12" s="53">
        <v>210</v>
      </c>
      <c r="I12" s="53">
        <v>225</v>
      </c>
      <c r="J12" s="53">
        <v>225</v>
      </c>
      <c r="K12" s="53">
        <v>230</v>
      </c>
      <c r="L12" s="53">
        <v>230</v>
      </c>
      <c r="M12" s="53">
        <v>175</v>
      </c>
      <c r="N12" s="53">
        <v>175</v>
      </c>
      <c r="O12" s="53">
        <v>175</v>
      </c>
      <c r="P12" s="53">
        <v>190</v>
      </c>
      <c r="Q12" s="53">
        <v>200</v>
      </c>
      <c r="R12" s="53">
        <v>210</v>
      </c>
      <c r="S12" s="53">
        <v>225</v>
      </c>
      <c r="T12" s="53">
        <v>225</v>
      </c>
      <c r="U12" s="53">
        <v>230</v>
      </c>
      <c r="V12" s="53">
        <v>230</v>
      </c>
      <c r="W12" s="53">
        <v>175</v>
      </c>
      <c r="X12" s="53">
        <v>175</v>
      </c>
      <c r="Y12" s="53">
        <v>190</v>
      </c>
      <c r="Z12" s="53">
        <v>200</v>
      </c>
      <c r="AA12" s="53">
        <v>210</v>
      </c>
      <c r="AB12" s="53">
        <v>225</v>
      </c>
      <c r="AC12" s="53">
        <v>225</v>
      </c>
      <c r="AD12" s="53">
        <v>230</v>
      </c>
      <c r="AE12" s="53">
        <v>230</v>
      </c>
      <c r="AF12" s="53">
        <v>235</v>
      </c>
      <c r="AG12" s="53">
        <v>175</v>
      </c>
      <c r="AH12" s="53">
        <v>175</v>
      </c>
      <c r="AI12" s="53">
        <v>190</v>
      </c>
      <c r="AJ12" s="53">
        <v>200</v>
      </c>
      <c r="AK12" s="53">
        <v>210</v>
      </c>
      <c r="AL12" s="53">
        <v>225</v>
      </c>
      <c r="AM12" s="53">
        <v>225</v>
      </c>
      <c r="AN12" s="53">
        <v>230</v>
      </c>
      <c r="AO12" s="53">
        <v>230</v>
      </c>
      <c r="AP12" s="53">
        <v>235</v>
      </c>
      <c r="AQ12" s="56">
        <v>275</v>
      </c>
      <c r="AR12" s="56">
        <v>275</v>
      </c>
      <c r="AS12" s="56">
        <v>275</v>
      </c>
      <c r="AT12" s="56">
        <v>295</v>
      </c>
      <c r="AU12" s="56">
        <v>315</v>
      </c>
      <c r="AV12" s="56">
        <v>335</v>
      </c>
      <c r="AW12" s="56">
        <v>360</v>
      </c>
      <c r="AX12" s="56">
        <v>360</v>
      </c>
      <c r="AY12" s="56">
        <v>380</v>
      </c>
      <c r="AZ12" s="56">
        <v>380</v>
      </c>
      <c r="BA12" s="56">
        <v>275</v>
      </c>
      <c r="BB12" s="56">
        <v>275</v>
      </c>
      <c r="BC12" s="56">
        <v>275</v>
      </c>
      <c r="BD12" s="56">
        <v>295</v>
      </c>
      <c r="BE12" s="56">
        <v>315</v>
      </c>
      <c r="BF12" s="56">
        <v>335</v>
      </c>
      <c r="BG12" s="56">
        <v>360</v>
      </c>
      <c r="BH12" s="56">
        <v>360</v>
      </c>
      <c r="BI12" s="56">
        <v>380</v>
      </c>
      <c r="BJ12" s="56">
        <v>380</v>
      </c>
      <c r="BK12" s="59">
        <v>275</v>
      </c>
      <c r="BL12" s="59">
        <v>275</v>
      </c>
      <c r="BM12" s="59">
        <v>295</v>
      </c>
      <c r="BN12" s="59">
        <v>315</v>
      </c>
      <c r="BO12" s="59">
        <v>335</v>
      </c>
      <c r="BP12" s="59">
        <v>360</v>
      </c>
      <c r="BQ12" s="59">
        <v>360</v>
      </c>
      <c r="BR12" s="59">
        <v>380</v>
      </c>
      <c r="BS12" s="59">
        <v>380</v>
      </c>
      <c r="BT12" s="59">
        <v>385</v>
      </c>
      <c r="BU12" s="59">
        <v>275</v>
      </c>
      <c r="BV12" s="59">
        <v>275</v>
      </c>
      <c r="BW12" s="59">
        <v>295</v>
      </c>
      <c r="BX12" s="59">
        <v>315</v>
      </c>
      <c r="BY12" s="59">
        <v>335</v>
      </c>
      <c r="BZ12" s="59">
        <v>360</v>
      </c>
      <c r="CA12" s="59">
        <v>360</v>
      </c>
      <c r="CB12" s="59">
        <v>380</v>
      </c>
      <c r="CC12" s="59">
        <v>380</v>
      </c>
      <c r="CD12" s="59">
        <v>385</v>
      </c>
    </row>
    <row r="13" spans="1:82" s="46" customFormat="1" x14ac:dyDescent="0.25">
      <c r="BQ13" s="47"/>
      <c r="BR13" s="47"/>
      <c r="BS13" s="47"/>
      <c r="BT13" s="47"/>
      <c r="BU13" s="47"/>
      <c r="BV13" s="47"/>
      <c r="BW13" s="47"/>
      <c r="BX13" s="47"/>
      <c r="BY13" s="47"/>
      <c r="BZ13" s="47"/>
    </row>
    <row r="14" spans="1:82" s="46" customFormat="1" x14ac:dyDescent="0.25">
      <c r="BH14" s="47"/>
      <c r="BI14" s="47"/>
      <c r="BJ14" s="47"/>
      <c r="BK14" s="47"/>
      <c r="BL14" s="47"/>
      <c r="BM14" s="47"/>
      <c r="BN14" s="47"/>
      <c r="BO14" s="47"/>
    </row>
    <row r="15" spans="1:82" x14ac:dyDescent="0.25">
      <c r="B15" t="s">
        <v>26</v>
      </c>
      <c r="C15" s="62" t="s">
        <v>27</v>
      </c>
      <c r="D15" s="62" t="s">
        <v>27</v>
      </c>
      <c r="E15" s="62" t="s">
        <v>28</v>
      </c>
      <c r="F15" s="62" t="s">
        <v>29</v>
      </c>
      <c r="G15" s="29"/>
      <c r="H15" s="30" t="s">
        <v>26</v>
      </c>
      <c r="I15" s="63" t="s">
        <v>30</v>
      </c>
      <c r="J15" s="63" t="s">
        <v>30</v>
      </c>
      <c r="K15" s="63" t="s">
        <v>28</v>
      </c>
      <c r="L15" s="63" t="s">
        <v>29</v>
      </c>
      <c r="M15" s="30"/>
      <c r="N15" s="30"/>
      <c r="O15" s="30"/>
      <c r="P15" s="30"/>
      <c r="Q15" s="30"/>
      <c r="R15" s="30"/>
      <c r="S15" s="30"/>
      <c r="BR15" s="62"/>
      <c r="BS15" s="46"/>
    </row>
    <row r="16" spans="1:82" x14ac:dyDescent="0.25">
      <c r="A16" s="44">
        <v>10</v>
      </c>
      <c r="B16" s="72" t="s">
        <v>123</v>
      </c>
      <c r="C16" s="48" t="s">
        <v>32</v>
      </c>
      <c r="D16" s="48" t="s">
        <v>42</v>
      </c>
      <c r="E16" s="48" t="s">
        <v>52</v>
      </c>
      <c r="F16" s="48" t="s">
        <v>62</v>
      </c>
      <c r="G16" s="45">
        <v>10</v>
      </c>
      <c r="H16" s="31" t="s">
        <v>123</v>
      </c>
      <c r="I16" s="64" t="s">
        <v>72</v>
      </c>
      <c r="J16" s="64" t="s">
        <v>82</v>
      </c>
      <c r="K16" s="64" t="s">
        <v>92</v>
      </c>
      <c r="L16" s="64" t="s">
        <v>102</v>
      </c>
      <c r="P16" s="32"/>
      <c r="Q16" s="32"/>
      <c r="R16" s="30"/>
      <c r="S16" s="30"/>
      <c r="BS16" s="46"/>
    </row>
    <row r="17" spans="1:71" x14ac:dyDescent="0.25">
      <c r="A17" s="44">
        <v>35.01</v>
      </c>
      <c r="B17" s="72" t="s">
        <v>123</v>
      </c>
      <c r="C17" s="48" t="s">
        <v>32</v>
      </c>
      <c r="D17" s="48" t="s">
        <v>42</v>
      </c>
      <c r="E17" s="48" t="s">
        <v>52</v>
      </c>
      <c r="F17" s="48" t="s">
        <v>62</v>
      </c>
      <c r="G17" s="29">
        <v>35.01</v>
      </c>
      <c r="H17" s="31" t="s">
        <v>123</v>
      </c>
      <c r="I17" s="64" t="s">
        <v>72</v>
      </c>
      <c r="J17" s="64" t="s">
        <v>82</v>
      </c>
      <c r="K17" s="64" t="s">
        <v>92</v>
      </c>
      <c r="L17" s="64" t="s">
        <v>102</v>
      </c>
      <c r="M17" s="64"/>
      <c r="P17" s="32"/>
      <c r="Q17" s="32"/>
      <c r="R17" s="30"/>
      <c r="S17" s="30"/>
      <c r="AT17" s="28"/>
      <c r="AU17" s="28"/>
      <c r="BE17" s="62"/>
      <c r="BQ17" s="28"/>
      <c r="BR17" s="48"/>
      <c r="BS17" s="46"/>
    </row>
    <row r="18" spans="1:71" x14ac:dyDescent="0.25">
      <c r="A18" s="44">
        <v>40.01</v>
      </c>
      <c r="B18" s="72" t="s">
        <v>123</v>
      </c>
      <c r="C18" s="48" t="s">
        <v>32</v>
      </c>
      <c r="D18" s="48" t="s">
        <v>42</v>
      </c>
      <c r="E18" s="48" t="s">
        <v>52</v>
      </c>
      <c r="F18" s="48" t="s">
        <v>62</v>
      </c>
      <c r="G18" s="33">
        <v>40.01</v>
      </c>
      <c r="H18" s="31" t="s">
        <v>123</v>
      </c>
      <c r="I18" s="64" t="s">
        <v>73</v>
      </c>
      <c r="J18" s="64" t="s">
        <v>83</v>
      </c>
      <c r="K18" s="64" t="s">
        <v>92</v>
      </c>
      <c r="L18" s="64" t="s">
        <v>102</v>
      </c>
      <c r="P18" s="32"/>
      <c r="Q18" s="32"/>
      <c r="R18" s="30"/>
      <c r="S18" s="30"/>
      <c r="AT18" s="28"/>
      <c r="AU18" s="28"/>
      <c r="BQ18" s="28"/>
      <c r="BR18" s="48"/>
      <c r="BS18" s="46"/>
    </row>
    <row r="19" spans="1:71" x14ac:dyDescent="0.25">
      <c r="A19" s="44">
        <v>45.01</v>
      </c>
      <c r="B19" s="72" t="s">
        <v>123</v>
      </c>
      <c r="C19" s="48" t="s">
        <v>32</v>
      </c>
      <c r="D19" s="48" t="s">
        <v>42</v>
      </c>
      <c r="E19" s="48" t="s">
        <v>52</v>
      </c>
      <c r="F19" s="48" t="s">
        <v>62</v>
      </c>
      <c r="G19" s="34">
        <v>45.01</v>
      </c>
      <c r="H19" s="31" t="s">
        <v>123</v>
      </c>
      <c r="I19" s="64" t="s">
        <v>74</v>
      </c>
      <c r="J19" s="64" t="s">
        <v>91</v>
      </c>
      <c r="K19" s="64" t="s">
        <v>93</v>
      </c>
      <c r="L19" s="64" t="s">
        <v>103</v>
      </c>
      <c r="P19" s="32"/>
      <c r="Q19" s="32"/>
      <c r="R19" s="35"/>
      <c r="S19" s="35"/>
      <c r="AT19" s="28"/>
      <c r="AU19" s="28"/>
      <c r="BE19" s="62"/>
      <c r="BQ19" s="28"/>
      <c r="BR19" s="48"/>
      <c r="BS19" s="46"/>
    </row>
    <row r="20" spans="1:71" x14ac:dyDescent="0.25">
      <c r="A20" s="44">
        <v>49.01</v>
      </c>
      <c r="B20" s="72" t="s">
        <v>123</v>
      </c>
      <c r="C20" s="48" t="s">
        <v>33</v>
      </c>
      <c r="D20" s="48" t="s">
        <v>43</v>
      </c>
      <c r="E20" s="48" t="s">
        <v>52</v>
      </c>
      <c r="F20" s="48" t="s">
        <v>62</v>
      </c>
      <c r="G20" s="34">
        <v>49.01</v>
      </c>
      <c r="H20" s="31" t="s">
        <v>123</v>
      </c>
      <c r="I20" s="64" t="s">
        <v>84</v>
      </c>
      <c r="J20" s="64" t="s">
        <v>75</v>
      </c>
      <c r="K20" s="64" t="s">
        <v>94</v>
      </c>
      <c r="L20" s="64" t="s">
        <v>104</v>
      </c>
      <c r="P20" s="32"/>
      <c r="Q20" s="32"/>
      <c r="R20" s="35"/>
      <c r="S20" s="35"/>
      <c r="BQ20" s="28"/>
      <c r="BR20" s="48"/>
      <c r="BS20" s="46"/>
    </row>
    <row r="21" spans="1:71" x14ac:dyDescent="0.25">
      <c r="A21" s="44">
        <v>55.01</v>
      </c>
      <c r="B21" s="72" t="s">
        <v>123</v>
      </c>
      <c r="C21" s="48" t="s">
        <v>34</v>
      </c>
      <c r="D21" s="48" t="s">
        <v>44</v>
      </c>
      <c r="E21" s="48" t="s">
        <v>53</v>
      </c>
      <c r="F21" s="48" t="s">
        <v>63</v>
      </c>
      <c r="G21" s="34">
        <v>55.01</v>
      </c>
      <c r="H21" s="31" t="s">
        <v>123</v>
      </c>
      <c r="I21" s="65" t="s">
        <v>76</v>
      </c>
      <c r="J21" s="65" t="s">
        <v>85</v>
      </c>
      <c r="K21" s="65" t="s">
        <v>95</v>
      </c>
      <c r="L21" s="65" t="s">
        <v>105</v>
      </c>
      <c r="P21" s="36"/>
      <c r="Q21" s="36"/>
      <c r="R21" s="35"/>
      <c r="S21" s="35"/>
      <c r="BE21" s="62"/>
      <c r="BR21" s="48"/>
      <c r="BS21" s="46"/>
    </row>
    <row r="22" spans="1:71" x14ac:dyDescent="0.25">
      <c r="A22" s="44">
        <v>61.01</v>
      </c>
      <c r="B22" s="72" t="s">
        <v>123</v>
      </c>
      <c r="C22" s="48" t="s">
        <v>35</v>
      </c>
      <c r="D22" s="48" t="s">
        <v>45</v>
      </c>
      <c r="E22" s="48" t="s">
        <v>54</v>
      </c>
      <c r="F22" s="48" t="s">
        <v>64</v>
      </c>
      <c r="G22" s="34">
        <v>59.01</v>
      </c>
      <c r="H22" s="31" t="s">
        <v>123</v>
      </c>
      <c r="I22" s="65" t="s">
        <v>77</v>
      </c>
      <c r="J22" s="65" t="s">
        <v>86</v>
      </c>
      <c r="K22" s="65" t="s">
        <v>96</v>
      </c>
      <c r="L22" s="65" t="s">
        <v>106</v>
      </c>
      <c r="P22" s="36"/>
      <c r="Q22" s="36"/>
      <c r="R22" s="35"/>
      <c r="S22" s="35"/>
      <c r="BS22" s="46"/>
    </row>
    <row r="23" spans="1:71" x14ac:dyDescent="0.25">
      <c r="A23" s="44">
        <v>67.010000000000005</v>
      </c>
      <c r="B23" s="72" t="s">
        <v>123</v>
      </c>
      <c r="C23" s="48" t="s">
        <v>36</v>
      </c>
      <c r="D23" s="48" t="s">
        <v>46</v>
      </c>
      <c r="E23" s="48" t="s">
        <v>55</v>
      </c>
      <c r="F23" s="48" t="s">
        <v>65</v>
      </c>
      <c r="G23" s="34">
        <v>64.010000000000005</v>
      </c>
      <c r="H23" s="31" t="s">
        <v>123</v>
      </c>
      <c r="I23" s="65" t="s">
        <v>78</v>
      </c>
      <c r="J23" s="65" t="s">
        <v>87</v>
      </c>
      <c r="K23" s="65" t="s">
        <v>97</v>
      </c>
      <c r="L23" s="65" t="s">
        <v>107</v>
      </c>
      <c r="P23" s="36"/>
      <c r="Q23" s="36"/>
      <c r="R23" s="35"/>
      <c r="S23" s="35"/>
      <c r="BE23" s="62"/>
    </row>
    <row r="24" spans="1:71" x14ac:dyDescent="0.25">
      <c r="A24" s="44">
        <v>73.010000000000005</v>
      </c>
      <c r="B24" s="72" t="s">
        <v>123</v>
      </c>
      <c r="C24" s="48" t="s">
        <v>37</v>
      </c>
      <c r="D24" s="48" t="s">
        <v>47</v>
      </c>
      <c r="E24" s="48" t="s">
        <v>56</v>
      </c>
      <c r="F24" s="48" t="s">
        <v>66</v>
      </c>
      <c r="G24" s="34">
        <v>71.010000000000005</v>
      </c>
      <c r="H24" s="31" t="s">
        <v>123</v>
      </c>
      <c r="I24" s="65" t="s">
        <v>79</v>
      </c>
      <c r="J24" s="65" t="s">
        <v>88</v>
      </c>
      <c r="K24" s="65" t="s">
        <v>98</v>
      </c>
      <c r="L24" s="65" t="s">
        <v>108</v>
      </c>
      <c r="P24" s="36"/>
      <c r="Q24" s="36"/>
      <c r="R24" s="35"/>
      <c r="S24" s="35"/>
    </row>
    <row r="25" spans="1:71" x14ac:dyDescent="0.25">
      <c r="A25" s="44">
        <v>81.010000000000005</v>
      </c>
      <c r="B25" s="72" t="s">
        <v>123</v>
      </c>
      <c r="C25" s="48" t="s">
        <v>38</v>
      </c>
      <c r="D25" s="48" t="s">
        <v>48</v>
      </c>
      <c r="E25" s="48" t="s">
        <v>57</v>
      </c>
      <c r="F25" s="48" t="s">
        <v>67</v>
      </c>
      <c r="G25" s="34">
        <v>76.010000000000005</v>
      </c>
      <c r="H25" s="31" t="s">
        <v>123</v>
      </c>
      <c r="I25" s="65" t="s">
        <v>80</v>
      </c>
      <c r="J25" s="65" t="s">
        <v>89</v>
      </c>
      <c r="K25" s="65" t="s">
        <v>99</v>
      </c>
      <c r="L25" s="65" t="s">
        <v>109</v>
      </c>
      <c r="P25" s="36"/>
      <c r="Q25" s="36"/>
      <c r="R25" s="35"/>
      <c r="S25" s="35"/>
      <c r="BE25" s="62"/>
    </row>
    <row r="26" spans="1:71" x14ac:dyDescent="0.25">
      <c r="A26" s="44">
        <v>89.01</v>
      </c>
      <c r="B26" s="72" t="s">
        <v>123</v>
      </c>
      <c r="C26" s="48" t="s">
        <v>39</v>
      </c>
      <c r="D26" s="48" t="s">
        <v>49</v>
      </c>
      <c r="E26" s="48" t="s">
        <v>58</v>
      </c>
      <c r="F26" s="48" t="s">
        <v>68</v>
      </c>
      <c r="G26" s="34">
        <v>81.010000000000005</v>
      </c>
      <c r="H26" s="31" t="s">
        <v>123</v>
      </c>
      <c r="I26" s="65" t="s">
        <v>81</v>
      </c>
      <c r="J26" s="65" t="s">
        <v>90</v>
      </c>
      <c r="K26" s="65" t="s">
        <v>100</v>
      </c>
      <c r="L26" s="65" t="s">
        <v>110</v>
      </c>
      <c r="P26" s="36"/>
      <c r="Q26" s="36"/>
      <c r="R26" s="35"/>
      <c r="S26" s="35"/>
    </row>
    <row r="27" spans="1:71" x14ac:dyDescent="0.25">
      <c r="A27" s="44">
        <v>96.01</v>
      </c>
      <c r="B27" s="72" t="s">
        <v>123</v>
      </c>
      <c r="C27" s="48" t="s">
        <v>40</v>
      </c>
      <c r="D27" s="48" t="s">
        <v>50</v>
      </c>
      <c r="E27" s="48" t="s">
        <v>59</v>
      </c>
      <c r="F27" s="48" t="s">
        <v>69</v>
      </c>
      <c r="G27" s="34">
        <v>87.01</v>
      </c>
      <c r="H27" s="31" t="s">
        <v>123</v>
      </c>
      <c r="I27" s="65" t="s">
        <v>81</v>
      </c>
      <c r="J27" s="65" t="s">
        <v>90</v>
      </c>
      <c r="K27" s="65" t="s">
        <v>101</v>
      </c>
      <c r="L27" s="65" t="s">
        <v>111</v>
      </c>
      <c r="P27" s="36"/>
      <c r="Q27" s="36"/>
      <c r="R27" s="35"/>
      <c r="S27" s="35"/>
      <c r="BE27" s="62"/>
    </row>
    <row r="28" spans="1:71" x14ac:dyDescent="0.25">
      <c r="A28" s="44">
        <v>102.01</v>
      </c>
      <c r="B28" s="72" t="s">
        <v>123</v>
      </c>
      <c r="C28" s="48" t="s">
        <v>41</v>
      </c>
      <c r="D28" s="48" t="s">
        <v>51</v>
      </c>
      <c r="E28" s="48" t="s">
        <v>60</v>
      </c>
      <c r="F28" s="48" t="s">
        <v>70</v>
      </c>
      <c r="G28" s="34"/>
      <c r="H28" s="31"/>
      <c r="I28" s="36"/>
      <c r="J28" s="36"/>
      <c r="K28" s="36"/>
      <c r="L28" s="36"/>
      <c r="N28" s="36"/>
      <c r="O28" s="36"/>
      <c r="P28" s="36"/>
      <c r="Q28" s="36"/>
      <c r="R28" s="35"/>
      <c r="S28" s="35"/>
    </row>
    <row r="29" spans="1:71" x14ac:dyDescent="0.25">
      <c r="A29" s="44">
        <v>109.1</v>
      </c>
      <c r="B29" s="72" t="s">
        <v>123</v>
      </c>
      <c r="C29" s="48" t="s">
        <v>41</v>
      </c>
      <c r="D29" s="48" t="s">
        <v>51</v>
      </c>
      <c r="E29" s="48" t="s">
        <v>61</v>
      </c>
      <c r="F29" s="48" t="s">
        <v>71</v>
      </c>
      <c r="G29" s="34"/>
      <c r="H29" s="31"/>
      <c r="I29" s="36"/>
      <c r="J29" s="36"/>
      <c r="K29" s="36"/>
      <c r="L29" s="36"/>
      <c r="N29" s="36"/>
      <c r="O29" s="36"/>
      <c r="P29" s="36"/>
      <c r="Q29" s="36"/>
      <c r="R29" s="35"/>
      <c r="S29" s="35"/>
      <c r="AT29" s="28"/>
      <c r="AU29" s="28"/>
      <c r="BE29" s="62"/>
    </row>
    <row r="30" spans="1:71" x14ac:dyDescent="0.25">
      <c r="M30" s="35"/>
      <c r="O30" s="36"/>
      <c r="P30" s="36"/>
      <c r="Q30" s="36"/>
      <c r="R30" s="36"/>
      <c r="S30" s="36"/>
      <c r="T30" s="35"/>
      <c r="U30" s="35"/>
    </row>
    <row r="31" spans="1:71" x14ac:dyDescent="0.25">
      <c r="M31" s="35"/>
      <c r="N31" s="36"/>
      <c r="O31" s="36"/>
      <c r="P31" s="36"/>
      <c r="Q31" s="36"/>
      <c r="R31" s="36"/>
      <c r="S31" s="36"/>
      <c r="T31" s="35"/>
      <c r="U31" s="35"/>
      <c r="BG31" s="62"/>
    </row>
    <row r="32" spans="1:71" x14ac:dyDescent="0.25">
      <c r="M32" s="35"/>
      <c r="N32" s="36"/>
      <c r="O32" s="36"/>
      <c r="P32" s="36"/>
      <c r="Q32" s="36"/>
      <c r="R32" s="36"/>
      <c r="S32" s="36"/>
      <c r="T32" s="35"/>
      <c r="U32" s="35"/>
    </row>
    <row r="33" spans="13:59" x14ac:dyDescent="0.25">
      <c r="M33" s="35"/>
      <c r="N33" s="36"/>
      <c r="O33" s="36"/>
      <c r="P33" s="36"/>
      <c r="Q33" s="36"/>
      <c r="R33" s="36"/>
      <c r="S33" s="36"/>
      <c r="T33" s="35"/>
      <c r="U33" s="35"/>
      <c r="BG33" s="62"/>
    </row>
    <row r="35" spans="13:59" x14ac:dyDescent="0.25">
      <c r="BG35" s="62"/>
    </row>
    <row r="37" spans="13:59" x14ac:dyDescent="0.25">
      <c r="BG37" s="6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FEMMES</vt:lpstr>
      <vt:lpstr>HOMMES</vt:lpstr>
      <vt:lpstr>Minimas</vt:lpstr>
      <vt:lpstr>FEMMES!Zone_d_impression</vt:lpstr>
      <vt:lpstr>HOMMES!Zone_d_impression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cd92</cp:lastModifiedBy>
  <cp:lastPrinted>2021-12-18T17:28:15Z</cp:lastPrinted>
  <dcterms:created xsi:type="dcterms:W3CDTF">2004-10-09T07:29:01Z</dcterms:created>
  <dcterms:modified xsi:type="dcterms:W3CDTF">2021-12-18T20:22:24Z</dcterms:modified>
</cp:coreProperties>
</file>